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1 2023\střednědobý 2024 25\"/>
    </mc:Choice>
  </mc:AlternateContent>
  <xr:revisionPtr revIDLastSave="0" documentId="13_ncr:1_{8829848C-D61E-40C9-9A46-9DFA35E67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B87" i="2"/>
  <c r="B43" i="2"/>
  <c r="B30" i="2" s="1"/>
  <c r="C30" i="2" s="1"/>
  <c r="C43" i="2" l="1"/>
  <c r="B96" i="2"/>
  <c r="G103" i="2" l="1"/>
  <c r="G102" i="2"/>
  <c r="G98" i="2"/>
  <c r="G99" i="2"/>
  <c r="G97" i="2"/>
  <c r="G96" i="2"/>
  <c r="G94" i="2"/>
  <c r="G95" i="2"/>
  <c r="G93" i="2"/>
  <c r="G81" i="2" l="1"/>
  <c r="G82" i="2"/>
  <c r="G83" i="2"/>
  <c r="G85" i="2"/>
  <c r="G86" i="2"/>
  <c r="G88" i="2"/>
  <c r="G89" i="2"/>
  <c r="G90" i="2"/>
  <c r="G80" i="2"/>
  <c r="G78" i="2"/>
  <c r="G77" i="2"/>
  <c r="G76" i="2"/>
  <c r="B73" i="2" l="1"/>
  <c r="C38" i="2" l="1"/>
  <c r="C37" i="2"/>
  <c r="C36" i="2"/>
  <c r="C34" i="2"/>
  <c r="C33" i="2"/>
  <c r="C32" i="2"/>
  <c r="C29" i="2"/>
  <c r="C28" i="2"/>
  <c r="G35" i="2"/>
  <c r="F35" i="2"/>
  <c r="B38" i="2"/>
  <c r="B37" i="2"/>
  <c r="B36" i="2"/>
  <c r="B33" i="2"/>
  <c r="B32" i="2"/>
  <c r="B34" i="2"/>
  <c r="B29" i="2"/>
  <c r="B28" i="2"/>
  <c r="C25" i="2"/>
  <c r="B25" i="2"/>
  <c r="C31" i="2"/>
  <c r="B31" i="2" l="1"/>
  <c r="C23" i="2" l="1"/>
  <c r="B23" i="2"/>
  <c r="G74" i="2" l="1"/>
  <c r="G73" i="2"/>
  <c r="G72" i="2"/>
  <c r="G105" i="2" l="1"/>
  <c r="G92" i="2"/>
  <c r="G100" i="2" s="1"/>
  <c r="G79" i="2"/>
  <c r="C26" i="2" s="1"/>
  <c r="C24" i="2"/>
  <c r="G75" i="2"/>
  <c r="B105" i="2"/>
  <c r="B92" i="2"/>
  <c r="B100" i="2" s="1"/>
  <c r="B79" i="2"/>
  <c r="B26" i="2" s="1"/>
  <c r="B24" i="2"/>
  <c r="B75" i="2"/>
  <c r="B69" i="2"/>
  <c r="G91" i="2" l="1"/>
  <c r="B91" i="2"/>
  <c r="B63" i="2"/>
  <c r="B71" i="2" s="1"/>
  <c r="G70" i="2"/>
  <c r="G65" i="2"/>
  <c r="G66" i="2"/>
  <c r="G67" i="2"/>
  <c r="G68" i="2"/>
  <c r="G64" i="2"/>
  <c r="B106" i="2" l="1"/>
  <c r="C50" i="2"/>
  <c r="B50" i="2"/>
  <c r="B48" i="2"/>
  <c r="B20" i="2"/>
  <c r="B21" i="2"/>
  <c r="B19" i="2"/>
  <c r="C20" i="2"/>
  <c r="C21" i="2"/>
  <c r="C19" i="2"/>
  <c r="G69" i="2"/>
  <c r="C17" i="2" s="1"/>
  <c r="C48" i="2"/>
  <c r="B17" i="2"/>
  <c r="G52" i="2"/>
  <c r="F52" i="2"/>
  <c r="D49" i="2"/>
  <c r="D48" i="2"/>
  <c r="G27" i="2"/>
  <c r="F27" i="2"/>
  <c r="G22" i="2"/>
  <c r="F22" i="2"/>
  <c r="D22" i="2"/>
  <c r="G18" i="2"/>
  <c r="F18" i="2"/>
  <c r="G15" i="2"/>
  <c r="F15" i="2"/>
  <c r="B22" i="2" l="1"/>
  <c r="C22" i="2"/>
  <c r="D35" i="2"/>
  <c r="D26" i="2"/>
  <c r="D40" i="2"/>
  <c r="D23" i="2"/>
  <c r="B35" i="2"/>
  <c r="G63" i="2"/>
  <c r="B27" i="2"/>
  <c r="D37" i="2"/>
  <c r="B18" i="2"/>
  <c r="C18" i="2"/>
  <c r="F39" i="2"/>
  <c r="F54" i="2" s="1"/>
  <c r="B49" i="2" s="1"/>
  <c r="D53" i="2"/>
  <c r="D52" i="2"/>
  <c r="G39" i="2"/>
  <c r="C27" i="2"/>
  <c r="C16" i="2" l="1"/>
  <c r="C15" i="2" s="1"/>
  <c r="G71" i="2"/>
  <c r="G106" i="2" s="1"/>
  <c r="D34" i="2"/>
  <c r="B16" i="2"/>
  <c r="D41" i="2"/>
  <c r="C35" i="2"/>
  <c r="G54" i="2"/>
  <c r="C49" i="2" s="1"/>
  <c r="B15" i="2" l="1"/>
  <c r="B39" i="2" s="1"/>
  <c r="D16" i="2"/>
  <c r="C39" i="2"/>
  <c r="B51" i="2" l="1"/>
  <c r="B7" i="2" s="1"/>
  <c r="B6" i="2"/>
  <c r="D15" i="2"/>
  <c r="D43" i="2"/>
  <c r="C51" i="2"/>
  <c r="C7" i="2" s="1"/>
  <c r="B52" i="2" l="1"/>
  <c r="C52" i="2"/>
  <c r="C6" i="2" s="1"/>
</calcChain>
</file>

<file path=xl/sharedStrings.xml><?xml version="1.0" encoding="utf-8"?>
<sst xmlns="http://schemas.openxmlformats.org/spreadsheetml/2006/main" count="163" uniqueCount="103">
  <si>
    <t>Název zařízení:</t>
  </si>
  <si>
    <t>Adresa:</t>
  </si>
  <si>
    <t xml:space="preserve">Druh činnosti :  </t>
  </si>
  <si>
    <t>předškolní vzdělávání</t>
  </si>
  <si>
    <t>Rozpočet:</t>
  </si>
  <si>
    <t>Příspěvek zřizovatele (bez odpisů)</t>
  </si>
  <si>
    <t xml:space="preserve">Kapacita zařízení : </t>
  </si>
  <si>
    <t>Počet pedag.zaměstnanců:</t>
  </si>
  <si>
    <t>Počet nepedag.zaměstnanců:</t>
  </si>
  <si>
    <t xml:space="preserve">            hlavní činnost</t>
  </si>
  <si>
    <t xml:space="preserve">      hospodářská činnost</t>
  </si>
  <si>
    <t>Náklady :</t>
  </si>
  <si>
    <t>% plnění</t>
  </si>
  <si>
    <t>Kč</t>
  </si>
  <si>
    <t>Materiálové náklady</t>
  </si>
  <si>
    <t xml:space="preserve">Materiál </t>
  </si>
  <si>
    <t>Majetek do 3 tis.</t>
  </si>
  <si>
    <t>Energie</t>
  </si>
  <si>
    <t>Elektrická energie</t>
  </si>
  <si>
    <t xml:space="preserve">Voda </t>
  </si>
  <si>
    <t>Pára</t>
  </si>
  <si>
    <t>Služby</t>
  </si>
  <si>
    <t>Opravy a udržování  - paušál</t>
  </si>
  <si>
    <t>Cestovné</t>
  </si>
  <si>
    <t>Ostatní služby</t>
  </si>
  <si>
    <t>Osobní náklady</t>
  </si>
  <si>
    <t>Mzdové náklady - dohody</t>
  </si>
  <si>
    <t xml:space="preserve">                          dohody ÚV</t>
  </si>
  <si>
    <t>Mzdové náklady – KÚ (vč.odvodů, ONIV)</t>
  </si>
  <si>
    <t>Zákonné soc.nákl.-OOPP,lék.prohl.,vzdělávání...</t>
  </si>
  <si>
    <t>Ostatní náklady</t>
  </si>
  <si>
    <t>Ost.náklady z činnosti</t>
  </si>
  <si>
    <t xml:space="preserve">Odpisy z přísp.zřizovatele </t>
  </si>
  <si>
    <t>DDHM</t>
  </si>
  <si>
    <t>Náklady celkem</t>
  </si>
  <si>
    <t>Výnosy:</t>
  </si>
  <si>
    <t>Pronájem</t>
  </si>
  <si>
    <t>Úroky</t>
  </si>
  <si>
    <t>Ostatní výnosy</t>
  </si>
  <si>
    <t>Ostatní výnosy – KÚ</t>
  </si>
  <si>
    <t>- použití zisku z HČ</t>
  </si>
  <si>
    <t>Dotace zřizovatele na odpisy</t>
  </si>
  <si>
    <t xml:space="preserve">Dotace zřizovatele </t>
  </si>
  <si>
    <t>Výnosy celkem</t>
  </si>
  <si>
    <t xml:space="preserve">  plánovaný</t>
  </si>
  <si>
    <t xml:space="preserve">  zisk z HČ</t>
  </si>
  <si>
    <t>příloha-rozpis položek:</t>
  </si>
  <si>
    <t>kancelářský, výtvarný</t>
  </si>
  <si>
    <t>úklidový, hygienický</t>
  </si>
  <si>
    <r>
      <t xml:space="preserve">všeobecný materiál </t>
    </r>
    <r>
      <rPr>
        <sz val="8"/>
        <rFont val="Arial"/>
        <family val="2"/>
        <charset val="238"/>
      </rPr>
      <t>(spotř.materiál, údržba, maj.do 500 např.hračky, ručníky, povlečení, nádobí apod.)</t>
    </r>
  </si>
  <si>
    <t>knihy, časopisy, CD, DVD</t>
  </si>
  <si>
    <r>
      <t xml:space="preserve">učební pomůcky </t>
    </r>
    <r>
      <rPr>
        <sz val="8"/>
        <rFont val="Arial"/>
        <family val="2"/>
        <charset val="238"/>
      </rPr>
      <t>(hračky, didakt.pomůcky,prac.materiál)</t>
    </r>
  </si>
  <si>
    <t>Materiálové náklady celkem</t>
  </si>
  <si>
    <t>Voda</t>
  </si>
  <si>
    <t>Energie celkem</t>
  </si>
  <si>
    <t>Opravy a udržování - paušál</t>
  </si>
  <si>
    <t>Opravy a udržování - jmenovité akce</t>
  </si>
  <si>
    <t>Služby celkem</t>
  </si>
  <si>
    <t>Mzdové náklady</t>
  </si>
  <si>
    <t>Osobní náklady celkem</t>
  </si>
  <si>
    <t>Ostatní náklady z činnosti</t>
  </si>
  <si>
    <t>Odpisy z příspěvku zřizovatele</t>
  </si>
  <si>
    <t>Ostatní náklady celkem</t>
  </si>
  <si>
    <t>NÁKLADY CELKEM</t>
  </si>
  <si>
    <t>poštovné, telefon,internet</t>
  </si>
  <si>
    <t>praní prádla</t>
  </si>
  <si>
    <t>revize</t>
  </si>
  <si>
    <t>odvoz odpadu, srážková voda</t>
  </si>
  <si>
    <r>
      <t xml:space="preserve">ekonom.služby </t>
    </r>
    <r>
      <rPr>
        <sz val="8"/>
        <rFont val="Arial"/>
        <family val="2"/>
        <charset val="238"/>
      </rPr>
      <t>(vč.personalistiky, mezd, výkaznictví, daní apod.)</t>
    </r>
  </si>
  <si>
    <t>služby GDPR</t>
  </si>
  <si>
    <t>Krajský úřad (včetně odvodů, ONIV)</t>
  </si>
  <si>
    <t>dohody - účel. vázané (správce zahrady)</t>
  </si>
  <si>
    <t xml:space="preserve">                          ze školného (vč.odvodů)</t>
  </si>
  <si>
    <t>rok 2024</t>
  </si>
  <si>
    <t>STŘEDNĚDOBÝ VÝHLED    na rok 2024</t>
  </si>
  <si>
    <t>OOPP, lékařské prohlídky, vzdělávání</t>
  </si>
  <si>
    <r>
      <t>všeobec.mater.</t>
    </r>
    <r>
      <rPr>
        <sz val="8"/>
        <rFont val="Arial"/>
        <family val="2"/>
        <charset val="238"/>
      </rPr>
      <t>(spotř.materiál, údržba, maj.do 500 např.hračky, ručníky, povlečení, nádobí apod.)</t>
    </r>
  </si>
  <si>
    <t xml:space="preserve">vybavení MŠ, hračky do MŠ a na školní zahradu, učební pomůcky </t>
  </si>
  <si>
    <t xml:space="preserve">Opravy a udržování - jmenovité akce </t>
  </si>
  <si>
    <t>služby bezpečnostního centra</t>
  </si>
  <si>
    <t>bankovní služby, poplatky, web,upgrade sw</t>
  </si>
  <si>
    <r>
      <t>ostat.mimoř.služby</t>
    </r>
    <r>
      <rPr>
        <sz val="8"/>
        <rFont val="Arial"/>
        <family val="2"/>
        <charset val="238"/>
      </rPr>
      <t xml:space="preserve"> (IT,čištění kanaliz.sys.,výrobní služby, BOZP, PO apod.)</t>
    </r>
  </si>
  <si>
    <t xml:space="preserve">dohody - údržbářské práce v MŠ a na školní zahradě </t>
  </si>
  <si>
    <t xml:space="preserve">pracovní smlouvy ze školného </t>
  </si>
  <si>
    <t>Tržby  školné provoz+mzdy</t>
  </si>
  <si>
    <t>vybavení MŠ, hračky do MŠ a na školní zahradu, UP</t>
  </si>
  <si>
    <r>
      <t>dohody -</t>
    </r>
    <r>
      <rPr>
        <sz val="8"/>
        <rFont val="Arial"/>
        <family val="2"/>
        <charset val="238"/>
      </rPr>
      <t xml:space="preserve"> údržbářské práce v MŠ a na školní zahradě </t>
    </r>
  </si>
  <si>
    <r>
      <t xml:space="preserve">Zákonné sociální pojištění </t>
    </r>
    <r>
      <rPr>
        <sz val="10"/>
        <rFont val="Arial"/>
        <family val="2"/>
        <charset val="238"/>
      </rPr>
      <t>(pojistné k DPČ)</t>
    </r>
  </si>
  <si>
    <r>
      <t>Zákonné sociální pojištění</t>
    </r>
    <r>
      <rPr>
        <sz val="10"/>
        <rFont val="Arial"/>
        <family val="2"/>
        <charset val="238"/>
      </rPr>
      <t xml:space="preserve"> (pojistné k DPČ)</t>
    </r>
  </si>
  <si>
    <t>Příspěvek na stravné zaměstnanců</t>
  </si>
  <si>
    <t>vybavení, hračky, pomůcky-MŠ + zahrada</t>
  </si>
  <si>
    <t>Zákonné soc.pojištění</t>
  </si>
  <si>
    <t>Stravování zaměstnanců</t>
  </si>
  <si>
    <t>Mateřská škola Slunečnice, Krnov, příspěvková organizace</t>
  </si>
  <si>
    <t>Albrechtická 85, 794 01 Krnov</t>
  </si>
  <si>
    <t>85 dětí</t>
  </si>
  <si>
    <t>pronájem</t>
  </si>
  <si>
    <t>doprava-plavání, bruslení, školní akce</t>
  </si>
  <si>
    <t>STŘEDNĚDOBÝ VÝHLED    na rok 2025</t>
  </si>
  <si>
    <t>STŘEDNĚDOBÝ VÝHLED na rok 2024 a rok 2025</t>
  </si>
  <si>
    <t>11   (9,58 úvazku)</t>
  </si>
  <si>
    <t>5   (4,2 úvazku)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</si>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</sst>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č&quot;"/>
  </numFmts>
  <fonts count="9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/>
    <xf numFmtId="3" fontId="0" fillId="2" borderId="0" xfId="0" applyNumberFormat="1" applyFill="1"/>
    <xf numFmtId="3" fontId="5" fillId="3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/>
    </xf>
    <xf numFmtId="0" fontId="5" fillId="0" borderId="4" xfId="0" applyFont="1" applyBorder="1"/>
    <xf numFmtId="2" fontId="1" fillId="0" borderId="3" xfId="0" applyNumberFormat="1" applyFont="1" applyBorder="1"/>
    <xf numFmtId="3" fontId="4" fillId="0" borderId="4" xfId="0" applyNumberFormat="1" applyFont="1" applyBorder="1"/>
    <xf numFmtId="3" fontId="5" fillId="0" borderId="6" xfId="0" applyNumberFormat="1" applyFont="1" applyBorder="1"/>
    <xf numFmtId="0" fontId="0" fillId="0" borderId="7" xfId="0" applyBorder="1"/>
    <xf numFmtId="2" fontId="1" fillId="0" borderId="10" xfId="0" applyNumberFormat="1" applyFont="1" applyBorder="1"/>
    <xf numFmtId="3" fontId="1" fillId="0" borderId="7" xfId="0" applyNumberFormat="1" applyFont="1" applyBorder="1"/>
    <xf numFmtId="3" fontId="0" fillId="0" borderId="9" xfId="0" applyNumberFormat="1" applyBorder="1"/>
    <xf numFmtId="0" fontId="5" fillId="0" borderId="11" xfId="0" applyFont="1" applyBorder="1"/>
    <xf numFmtId="3" fontId="4" fillId="0" borderId="11" xfId="0" applyNumberFormat="1" applyFont="1" applyBorder="1"/>
    <xf numFmtId="3" fontId="5" fillId="0" borderId="14" xfId="0" applyNumberFormat="1" applyFont="1" applyBorder="1"/>
    <xf numFmtId="0" fontId="0" fillId="0" borderId="15" xfId="0" applyBorder="1"/>
    <xf numFmtId="3" fontId="1" fillId="0" borderId="15" xfId="0" applyNumberFormat="1" applyFont="1" applyBorder="1"/>
    <xf numFmtId="3" fontId="0" fillId="0" borderId="17" xfId="0" applyNumberFormat="1" applyBorder="1"/>
    <xf numFmtId="164" fontId="0" fillId="0" borderId="9" xfId="0" applyNumberFormat="1" applyBorder="1"/>
    <xf numFmtId="0" fontId="5" fillId="0" borderId="18" xfId="0" applyFont="1" applyBorder="1"/>
    <xf numFmtId="3" fontId="4" fillId="0" borderId="18" xfId="0" applyNumberFormat="1" applyFont="1" applyBorder="1"/>
    <xf numFmtId="3" fontId="5" fillId="0" borderId="13" xfId="0" applyNumberFormat="1" applyFont="1" applyBorder="1"/>
    <xf numFmtId="3" fontId="1" fillId="0" borderId="19" xfId="0" applyNumberFormat="1" applyFont="1" applyBorder="1"/>
    <xf numFmtId="0" fontId="1" fillId="0" borderId="15" xfId="0" applyFont="1" applyBorder="1"/>
    <xf numFmtId="3" fontId="0" fillId="0" borderId="20" xfId="0" applyNumberFormat="1" applyBorder="1"/>
    <xf numFmtId="0" fontId="0" fillId="0" borderId="19" xfId="0" applyBorder="1"/>
    <xf numFmtId="2" fontId="1" fillId="0" borderId="0" xfId="0" applyNumberFormat="1" applyFont="1"/>
    <xf numFmtId="3" fontId="0" fillId="0" borderId="23" xfId="0" applyNumberFormat="1" applyBorder="1"/>
    <xf numFmtId="2" fontId="1" fillId="0" borderId="24" xfId="0" applyNumberFormat="1" applyFont="1" applyBorder="1"/>
    <xf numFmtId="0" fontId="0" fillId="0" borderId="25" xfId="0" applyBorder="1"/>
    <xf numFmtId="3" fontId="0" fillId="0" borderId="27" xfId="0" applyNumberFormat="1" applyBorder="1"/>
    <xf numFmtId="2" fontId="1" fillId="0" borderId="28" xfId="0" applyNumberFormat="1" applyFont="1" applyBorder="1"/>
    <xf numFmtId="3" fontId="0" fillId="0" borderId="30" xfId="0" applyNumberFormat="1" applyBorder="1"/>
    <xf numFmtId="0" fontId="6" fillId="3" borderId="31" xfId="0" applyFont="1" applyFill="1" applyBorder="1"/>
    <xf numFmtId="3" fontId="4" fillId="0" borderId="34" xfId="0" applyNumberFormat="1" applyFont="1" applyBorder="1"/>
    <xf numFmtId="3" fontId="5" fillId="0" borderId="35" xfId="0" applyNumberFormat="1" applyFont="1" applyBorder="1"/>
    <xf numFmtId="3" fontId="1" fillId="0" borderId="0" xfId="0" applyNumberFormat="1" applyFont="1"/>
    <xf numFmtId="2" fontId="1" fillId="0" borderId="22" xfId="0" applyNumberFormat="1" applyFont="1" applyBorder="1"/>
    <xf numFmtId="3" fontId="5" fillId="3" borderId="36" xfId="0" applyNumberFormat="1" applyFont="1" applyFill="1" applyBorder="1" applyAlignment="1">
      <alignment horizontal="center"/>
    </xf>
    <xf numFmtId="0" fontId="0" fillId="0" borderId="37" xfId="0" applyBorder="1"/>
    <xf numFmtId="2" fontId="1" fillId="0" borderId="40" xfId="0" applyNumberFormat="1" applyFont="1" applyBorder="1"/>
    <xf numFmtId="3" fontId="1" fillId="0" borderId="37" xfId="0" applyNumberFormat="1" applyFont="1" applyBorder="1"/>
    <xf numFmtId="3" fontId="0" fillId="0" borderId="39" xfId="0" applyNumberFormat="1" applyBorder="1"/>
    <xf numFmtId="0" fontId="0" fillId="0" borderId="41" xfId="0" applyBorder="1"/>
    <xf numFmtId="3" fontId="1" fillId="0" borderId="41" xfId="0" applyNumberFormat="1" applyFont="1" applyBorder="1"/>
    <xf numFmtId="3" fontId="0" fillId="0" borderId="43" xfId="0" applyNumberFormat="1" applyBorder="1"/>
    <xf numFmtId="2" fontId="4" fillId="0" borderId="3" xfId="0" applyNumberFormat="1" applyFont="1" applyBorder="1"/>
    <xf numFmtId="0" fontId="1" fillId="0" borderId="41" xfId="0" applyFont="1" applyBorder="1"/>
    <xf numFmtId="0" fontId="0" fillId="0" borderId="44" xfId="0" applyBorder="1"/>
    <xf numFmtId="3" fontId="0" fillId="0" borderId="46" xfId="0" applyNumberFormat="1" applyBorder="1"/>
    <xf numFmtId="0" fontId="6" fillId="2" borderId="19" xfId="0" applyFont="1" applyFill="1" applyBorder="1"/>
    <xf numFmtId="2" fontId="7" fillId="0" borderId="28" xfId="0" applyNumberFormat="1" applyFont="1" applyBorder="1"/>
    <xf numFmtId="0" fontId="7" fillId="0" borderId="0" xfId="0" applyFont="1"/>
    <xf numFmtId="0" fontId="7" fillId="0" borderId="41" xfId="0" applyFont="1" applyBorder="1"/>
    <xf numFmtId="3" fontId="7" fillId="0" borderId="43" xfId="0" applyNumberFormat="1" applyFont="1" applyBorder="1"/>
    <xf numFmtId="0" fontId="6" fillId="2" borderId="47" xfId="0" applyFont="1" applyFill="1" applyBorder="1"/>
    <xf numFmtId="0" fontId="7" fillId="0" borderId="50" xfId="0" applyFont="1" applyBorder="1"/>
    <xf numFmtId="3" fontId="7" fillId="0" borderId="51" xfId="0" applyNumberFormat="1" applyFont="1" applyBorder="1"/>
    <xf numFmtId="0" fontId="6" fillId="3" borderId="34" xfId="0" applyFont="1" applyFill="1" applyBorder="1"/>
    <xf numFmtId="2" fontId="7" fillId="0" borderId="16" xfId="0" applyNumberFormat="1" applyFont="1" applyBorder="1"/>
    <xf numFmtId="3" fontId="6" fillId="0" borderId="52" xfId="0" applyNumberFormat="1" applyFont="1" applyBorder="1"/>
    <xf numFmtId="3" fontId="6" fillId="0" borderId="49" xfId="0" applyNumberFormat="1" applyFont="1" applyBorder="1"/>
    <xf numFmtId="2" fontId="1" fillId="0" borderId="16" xfId="0" applyNumberFormat="1" applyFont="1" applyBorder="1"/>
    <xf numFmtId="0" fontId="1" fillId="0" borderId="10" xfId="0" applyFont="1" applyBorder="1"/>
    <xf numFmtId="164" fontId="5" fillId="6" borderId="53" xfId="0" applyNumberFormat="1" applyFont="1" applyFill="1" applyBorder="1"/>
    <xf numFmtId="0" fontId="1" fillId="0" borderId="22" xfId="0" applyFont="1" applyBorder="1"/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/>
    <xf numFmtId="3" fontId="5" fillId="0" borderId="2" xfId="0" applyNumberFormat="1" applyFont="1" applyBorder="1"/>
    <xf numFmtId="0" fontId="0" fillId="0" borderId="54" xfId="0" applyBorder="1"/>
    <xf numFmtId="0" fontId="0" fillId="0" borderId="55" xfId="0" applyBorder="1"/>
    <xf numFmtId="3" fontId="0" fillId="0" borderId="56" xfId="0" applyNumberFormat="1" applyBorder="1"/>
    <xf numFmtId="3" fontId="5" fillId="0" borderId="33" xfId="0" applyNumberFormat="1" applyFont="1" applyBorder="1"/>
    <xf numFmtId="0" fontId="5" fillId="7" borderId="59" xfId="0" applyFont="1" applyFill="1" applyBorder="1"/>
    <xf numFmtId="3" fontId="5" fillId="7" borderId="60" xfId="0" applyNumberFormat="1" applyFont="1" applyFill="1" applyBorder="1"/>
    <xf numFmtId="0" fontId="5" fillId="7" borderId="61" xfId="0" applyFont="1" applyFill="1" applyBorder="1"/>
    <xf numFmtId="3" fontId="5" fillId="7" borderId="63" xfId="0" applyNumberFormat="1" applyFont="1" applyFill="1" applyBorder="1"/>
    <xf numFmtId="3" fontId="0" fillId="0" borderId="64" xfId="0" applyNumberFormat="1" applyBorder="1"/>
    <xf numFmtId="3" fontId="0" fillId="0" borderId="65" xfId="0" applyNumberFormat="1" applyBorder="1"/>
    <xf numFmtId="3" fontId="5" fillId="7" borderId="33" xfId="0" applyNumberFormat="1" applyFont="1" applyFill="1" applyBorder="1"/>
    <xf numFmtId="0" fontId="5" fillId="8" borderId="31" xfId="0" applyFont="1" applyFill="1" applyBorder="1"/>
    <xf numFmtId="3" fontId="5" fillId="8" borderId="33" xfId="0" applyNumberFormat="1" applyFont="1" applyFill="1" applyBorder="1"/>
    <xf numFmtId="0" fontId="5" fillId="8" borderId="66" xfId="0" applyFont="1" applyFill="1" applyBorder="1"/>
    <xf numFmtId="4" fontId="5" fillId="8" borderId="33" xfId="0" applyNumberFormat="1" applyFont="1" applyFill="1" applyBorder="1"/>
    <xf numFmtId="4" fontId="0" fillId="0" borderId="49" xfId="0" applyNumberFormat="1" applyBorder="1"/>
    <xf numFmtId="0" fontId="8" fillId="4" borderId="0" xfId="0" applyFont="1" applyFill="1"/>
    <xf numFmtId="4" fontId="4" fillId="5" borderId="0" xfId="0" applyNumberFormat="1" applyFont="1" applyFill="1"/>
    <xf numFmtId="4" fontId="5" fillId="4" borderId="0" xfId="0" applyNumberFormat="1" applyFont="1" applyFill="1"/>
    <xf numFmtId="0" fontId="0" fillId="8" borderId="61" xfId="0" applyFill="1" applyBorder="1"/>
    <xf numFmtId="3" fontId="0" fillId="8" borderId="56" xfId="0" applyNumberFormat="1" applyFill="1" applyBorder="1"/>
    <xf numFmtId="0" fontId="0" fillId="8" borderId="55" xfId="0" applyFill="1" applyBorder="1"/>
    <xf numFmtId="3" fontId="0" fillId="8" borderId="62" xfId="0" applyNumberFormat="1" applyFill="1" applyBorder="1"/>
    <xf numFmtId="3" fontId="0" fillId="8" borderId="63" xfId="0" applyNumberFormat="1" applyFill="1" applyBorder="1"/>
    <xf numFmtId="0" fontId="0" fillId="8" borderId="50" xfId="0" applyFill="1" applyBorder="1"/>
    <xf numFmtId="0" fontId="5" fillId="0" borderId="31" xfId="0" applyFont="1" applyBorder="1"/>
    <xf numFmtId="2" fontId="1" fillId="0" borderId="68" xfId="0" applyNumberFormat="1" applyFont="1" applyBorder="1"/>
    <xf numFmtId="0" fontId="4" fillId="0" borderId="68" xfId="0" applyFont="1" applyBorder="1"/>
    <xf numFmtId="2" fontId="1" fillId="0" borderId="67" xfId="0" applyNumberFormat="1" applyFont="1" applyBorder="1"/>
    <xf numFmtId="2" fontId="7" fillId="0" borderId="0" xfId="0" applyNumberFormat="1" applyFont="1"/>
    <xf numFmtId="0" fontId="1" fillId="0" borderId="67" xfId="0" applyFont="1" applyBorder="1"/>
    <xf numFmtId="2" fontId="4" fillId="0" borderId="0" xfId="0" applyNumberFormat="1" applyFont="1"/>
    <xf numFmtId="2" fontId="4" fillId="0" borderId="68" xfId="0" applyNumberFormat="1" applyFont="1" applyBorder="1"/>
    <xf numFmtId="0" fontId="0" fillId="0" borderId="41" xfId="0" applyBorder="1" applyAlignment="1">
      <alignment wrapText="1"/>
    </xf>
    <xf numFmtId="3" fontId="0" fillId="8" borderId="43" xfId="0" applyNumberFormat="1" applyFill="1" applyBorder="1"/>
    <xf numFmtId="0" fontId="5" fillId="0" borderId="52" xfId="0" applyFont="1" applyBorder="1"/>
    <xf numFmtId="3" fontId="5" fillId="0" borderId="49" xfId="0" applyNumberFormat="1" applyFont="1" applyBorder="1"/>
    <xf numFmtId="3" fontId="0" fillId="8" borderId="70" xfId="0" applyNumberFormat="1" applyFill="1" applyBorder="1"/>
    <xf numFmtId="3" fontId="5" fillId="8" borderId="36" xfId="0" applyNumberFormat="1" applyFont="1" applyFill="1" applyBorder="1"/>
    <xf numFmtId="3" fontId="5" fillId="8" borderId="71" xfId="0" applyNumberFormat="1" applyFont="1" applyFill="1" applyBorder="1"/>
    <xf numFmtId="3" fontId="5" fillId="0" borderId="36" xfId="0" applyNumberFormat="1" applyFont="1" applyBorder="1"/>
    <xf numFmtId="3" fontId="5" fillId="7" borderId="56" xfId="0" applyNumberFormat="1" applyFont="1" applyFill="1" applyBorder="1"/>
    <xf numFmtId="0" fontId="5" fillId="7" borderId="72" xfId="0" applyFont="1" applyFill="1" applyBorder="1"/>
    <xf numFmtId="3" fontId="0" fillId="8" borderId="39" xfId="0" applyNumberFormat="1" applyFill="1" applyBorder="1"/>
    <xf numFmtId="3" fontId="0" fillId="8" borderId="51" xfId="0" applyNumberFormat="1" applyFill="1" applyBorder="1"/>
    <xf numFmtId="0" fontId="0" fillId="0" borderId="55" xfId="0" applyBorder="1" applyAlignment="1">
      <alignment wrapText="1"/>
    </xf>
    <xf numFmtId="3" fontId="4" fillId="0" borderId="44" xfId="0" applyNumberFormat="1" applyFont="1" applyBorder="1"/>
    <xf numFmtId="3" fontId="5" fillId="0" borderId="46" xfId="0" applyNumberFormat="1" applyFont="1" applyBorder="1"/>
    <xf numFmtId="3" fontId="1" fillId="0" borderId="57" xfId="0" applyNumberFormat="1" applyFont="1" applyBorder="1"/>
    <xf numFmtId="3" fontId="0" fillId="0" borderId="58" xfId="0" applyNumberFormat="1" applyBorder="1"/>
    <xf numFmtId="3" fontId="4" fillId="0" borderId="29" xfId="0" applyNumberFormat="1" applyFont="1" applyBorder="1"/>
    <xf numFmtId="3" fontId="5" fillId="0" borderId="30" xfId="0" applyNumberFormat="1" applyFont="1" applyBorder="1"/>
    <xf numFmtId="3" fontId="4" fillId="0" borderId="37" xfId="0" applyNumberFormat="1" applyFont="1" applyBorder="1"/>
    <xf numFmtId="3" fontId="5" fillId="0" borderId="39" xfId="0" applyNumberFormat="1" applyFont="1" applyBorder="1"/>
    <xf numFmtId="3" fontId="1" fillId="0" borderId="50" xfId="0" applyNumberFormat="1" applyFont="1" applyBorder="1"/>
    <xf numFmtId="3" fontId="0" fillId="0" borderId="51" xfId="0" applyNumberFormat="1" applyBorder="1"/>
    <xf numFmtId="0" fontId="1" fillId="0" borderId="7" xfId="0" applyFont="1" applyBorder="1"/>
    <xf numFmtId="0" fontId="0" fillId="0" borderId="29" xfId="0" applyBorder="1"/>
    <xf numFmtId="3" fontId="1" fillId="0" borderId="26" xfId="0" applyNumberFormat="1" applyFont="1" applyBorder="1"/>
    <xf numFmtId="3" fontId="6" fillId="0" borderId="33" xfId="0" applyNumberFormat="1" applyFont="1" applyBorder="1"/>
    <xf numFmtId="3" fontId="6" fillId="2" borderId="23" xfId="0" applyNumberFormat="1" applyFont="1" applyFill="1" applyBorder="1"/>
    <xf numFmtId="3" fontId="6" fillId="2" borderId="30" xfId="0" applyNumberFormat="1" applyFont="1" applyFill="1" applyBorder="1"/>
    <xf numFmtId="3" fontId="6" fillId="0" borderId="35" xfId="0" applyNumberFormat="1" applyFont="1" applyBorder="1"/>
    <xf numFmtId="165" fontId="5" fillId="0" borderId="0" xfId="0" applyNumberFormat="1" applyFont="1" applyAlignment="1">
      <alignment horizontal="left"/>
    </xf>
    <xf numFmtId="165" fontId="5" fillId="0" borderId="0" xfId="0" applyNumberFormat="1" applyFont="1"/>
    <xf numFmtId="0" fontId="0" fillId="8" borderId="72" xfId="0" applyFill="1" applyBorder="1"/>
    <xf numFmtId="3" fontId="0" fillId="8" borderId="69" xfId="0" applyNumberFormat="1" applyFill="1" applyBorder="1"/>
    <xf numFmtId="3" fontId="6" fillId="0" borderId="32" xfId="0" applyNumberFormat="1" applyFont="1" applyBorder="1"/>
    <xf numFmtId="3" fontId="6" fillId="0" borderId="2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0" fillId="0" borderId="38" xfId="0" applyNumberFormat="1" applyBorder="1"/>
    <xf numFmtId="3" fontId="0" fillId="0" borderId="42" xfId="0" applyNumberFormat="1" applyBorder="1"/>
    <xf numFmtId="3" fontId="0" fillId="0" borderId="45" xfId="0" applyNumberFormat="1" applyBorder="1"/>
    <xf numFmtId="3" fontId="6" fillId="2" borderId="22" xfId="0" applyNumberFormat="1" applyFont="1" applyFill="1" applyBorder="1"/>
    <xf numFmtId="3" fontId="6" fillId="2" borderId="48" xfId="0" applyNumberFormat="1" applyFont="1" applyFill="1" applyBorder="1"/>
    <xf numFmtId="3" fontId="0" fillId="0" borderId="8" xfId="0" applyNumberFormat="1" applyBorder="1"/>
    <xf numFmtId="3" fontId="0" fillId="0" borderId="16" xfId="0" applyNumberFormat="1" applyBorder="1"/>
    <xf numFmtId="3" fontId="0" fillId="0" borderId="22" xfId="0" applyNumberFormat="1" applyBorder="1"/>
    <xf numFmtId="3" fontId="6" fillId="0" borderId="5" xfId="0" applyNumberFormat="1" applyFont="1" applyBorder="1"/>
    <xf numFmtId="3" fontId="5" fillId="0" borderId="12" xfId="0" applyNumberFormat="1" applyFont="1" applyBorder="1"/>
    <xf numFmtId="3" fontId="5" fillId="0" borderId="2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workbookViewId="0">
      <selection activeCell="B75" sqref="B75"/>
    </sheetView>
  </sheetViews>
  <sheetFormatPr defaultRowHeight="12.75" x14ac:dyDescent="0.2"/>
  <cols>
    <col min="1" max="1" width="49.7109375" customWidth="1"/>
    <col min="2" max="2" width="22.140625" customWidth="1"/>
    <col min="3" max="3" width="20.7109375" style="2" customWidth="1"/>
    <col min="4" max="4" width="0" style="1" hidden="1" customWidth="1"/>
    <col min="5" max="5" width="3.28515625" style="1" customWidth="1"/>
    <col min="6" max="6" width="37.85546875" customWidth="1"/>
    <col min="7" max="7" width="29.140625" style="2" customWidth="1"/>
    <col min="8" max="8" width="6.42578125" style="1" customWidth="1"/>
    <col min="9" max="9" width="19.140625" customWidth="1"/>
    <col min="10" max="10" width="12.85546875" customWidth="1"/>
    <col min="11" max="11" width="22.85546875" customWidth="1"/>
    <col min="257" max="257" width="40.7109375" customWidth="1"/>
    <col min="258" max="258" width="22.28515625" customWidth="1"/>
    <col min="259" max="259" width="18.85546875" customWidth="1"/>
    <col min="260" max="260" width="0" hidden="1" customWidth="1"/>
    <col min="261" max="261" width="14.42578125" customWidth="1"/>
    <col min="262" max="262" width="19.28515625" customWidth="1"/>
    <col min="263" max="263" width="21" customWidth="1"/>
    <col min="264" max="264" width="0" hidden="1" customWidth="1"/>
    <col min="513" max="513" width="40.7109375" customWidth="1"/>
    <col min="514" max="514" width="22.28515625" customWidth="1"/>
    <col min="515" max="515" width="18.85546875" customWidth="1"/>
    <col min="516" max="516" width="0" hidden="1" customWidth="1"/>
    <col min="517" max="517" width="14.42578125" customWidth="1"/>
    <col min="518" max="518" width="19.28515625" customWidth="1"/>
    <col min="519" max="519" width="21" customWidth="1"/>
    <col min="520" max="520" width="0" hidden="1" customWidth="1"/>
    <col min="769" max="769" width="40.7109375" customWidth="1"/>
    <col min="770" max="770" width="22.28515625" customWidth="1"/>
    <col min="771" max="771" width="18.85546875" customWidth="1"/>
    <col min="772" max="772" width="0" hidden="1" customWidth="1"/>
    <col min="773" max="773" width="14.42578125" customWidth="1"/>
    <col min="774" max="774" width="19.28515625" customWidth="1"/>
    <col min="775" max="775" width="21" customWidth="1"/>
    <col min="776" max="776" width="0" hidden="1" customWidth="1"/>
    <col min="1025" max="1025" width="40.7109375" customWidth="1"/>
    <col min="1026" max="1026" width="22.28515625" customWidth="1"/>
    <col min="1027" max="1027" width="18.85546875" customWidth="1"/>
    <col min="1028" max="1028" width="0" hidden="1" customWidth="1"/>
    <col min="1029" max="1029" width="14.42578125" customWidth="1"/>
    <col min="1030" max="1030" width="19.28515625" customWidth="1"/>
    <col min="1031" max="1031" width="21" customWidth="1"/>
    <col min="1032" max="1032" width="0" hidden="1" customWidth="1"/>
    <col min="1281" max="1281" width="40.7109375" customWidth="1"/>
    <col min="1282" max="1282" width="22.28515625" customWidth="1"/>
    <col min="1283" max="1283" width="18.85546875" customWidth="1"/>
    <col min="1284" max="1284" width="0" hidden="1" customWidth="1"/>
    <col min="1285" max="1285" width="14.42578125" customWidth="1"/>
    <col min="1286" max="1286" width="19.28515625" customWidth="1"/>
    <col min="1287" max="1287" width="21" customWidth="1"/>
    <col min="1288" max="1288" width="0" hidden="1" customWidth="1"/>
    <col min="1537" max="1537" width="40.7109375" customWidth="1"/>
    <col min="1538" max="1538" width="22.28515625" customWidth="1"/>
    <col min="1539" max="1539" width="18.85546875" customWidth="1"/>
    <col min="1540" max="1540" width="0" hidden="1" customWidth="1"/>
    <col min="1541" max="1541" width="14.42578125" customWidth="1"/>
    <col min="1542" max="1542" width="19.28515625" customWidth="1"/>
    <col min="1543" max="1543" width="21" customWidth="1"/>
    <col min="1544" max="1544" width="0" hidden="1" customWidth="1"/>
    <col min="1793" max="1793" width="40.7109375" customWidth="1"/>
    <col min="1794" max="1794" width="22.28515625" customWidth="1"/>
    <col min="1795" max="1795" width="18.85546875" customWidth="1"/>
    <col min="1796" max="1796" width="0" hidden="1" customWidth="1"/>
    <col min="1797" max="1797" width="14.42578125" customWidth="1"/>
    <col min="1798" max="1798" width="19.28515625" customWidth="1"/>
    <col min="1799" max="1799" width="21" customWidth="1"/>
    <col min="1800" max="1800" width="0" hidden="1" customWidth="1"/>
    <col min="2049" max="2049" width="40.7109375" customWidth="1"/>
    <col min="2050" max="2050" width="22.28515625" customWidth="1"/>
    <col min="2051" max="2051" width="18.85546875" customWidth="1"/>
    <col min="2052" max="2052" width="0" hidden="1" customWidth="1"/>
    <col min="2053" max="2053" width="14.42578125" customWidth="1"/>
    <col min="2054" max="2054" width="19.28515625" customWidth="1"/>
    <col min="2055" max="2055" width="21" customWidth="1"/>
    <col min="2056" max="2056" width="0" hidden="1" customWidth="1"/>
    <col min="2305" max="2305" width="40.7109375" customWidth="1"/>
    <col min="2306" max="2306" width="22.28515625" customWidth="1"/>
    <col min="2307" max="2307" width="18.85546875" customWidth="1"/>
    <col min="2308" max="2308" width="0" hidden="1" customWidth="1"/>
    <col min="2309" max="2309" width="14.42578125" customWidth="1"/>
    <col min="2310" max="2310" width="19.28515625" customWidth="1"/>
    <col min="2311" max="2311" width="21" customWidth="1"/>
    <col min="2312" max="2312" width="0" hidden="1" customWidth="1"/>
    <col min="2561" max="2561" width="40.7109375" customWidth="1"/>
    <col min="2562" max="2562" width="22.28515625" customWidth="1"/>
    <col min="2563" max="2563" width="18.85546875" customWidth="1"/>
    <col min="2564" max="2564" width="0" hidden="1" customWidth="1"/>
    <col min="2565" max="2565" width="14.42578125" customWidth="1"/>
    <col min="2566" max="2566" width="19.28515625" customWidth="1"/>
    <col min="2567" max="2567" width="21" customWidth="1"/>
    <col min="2568" max="2568" width="0" hidden="1" customWidth="1"/>
    <col min="2817" max="2817" width="40.7109375" customWidth="1"/>
    <col min="2818" max="2818" width="22.28515625" customWidth="1"/>
    <col min="2819" max="2819" width="18.85546875" customWidth="1"/>
    <col min="2820" max="2820" width="0" hidden="1" customWidth="1"/>
    <col min="2821" max="2821" width="14.42578125" customWidth="1"/>
    <col min="2822" max="2822" width="19.28515625" customWidth="1"/>
    <col min="2823" max="2823" width="21" customWidth="1"/>
    <col min="2824" max="2824" width="0" hidden="1" customWidth="1"/>
    <col min="3073" max="3073" width="40.7109375" customWidth="1"/>
    <col min="3074" max="3074" width="22.28515625" customWidth="1"/>
    <col min="3075" max="3075" width="18.85546875" customWidth="1"/>
    <col min="3076" max="3076" width="0" hidden="1" customWidth="1"/>
    <col min="3077" max="3077" width="14.42578125" customWidth="1"/>
    <col min="3078" max="3078" width="19.28515625" customWidth="1"/>
    <col min="3079" max="3079" width="21" customWidth="1"/>
    <col min="3080" max="3080" width="0" hidden="1" customWidth="1"/>
    <col min="3329" max="3329" width="40.7109375" customWidth="1"/>
    <col min="3330" max="3330" width="22.28515625" customWidth="1"/>
    <col min="3331" max="3331" width="18.85546875" customWidth="1"/>
    <col min="3332" max="3332" width="0" hidden="1" customWidth="1"/>
    <col min="3333" max="3333" width="14.42578125" customWidth="1"/>
    <col min="3334" max="3334" width="19.28515625" customWidth="1"/>
    <col min="3335" max="3335" width="21" customWidth="1"/>
    <col min="3336" max="3336" width="0" hidden="1" customWidth="1"/>
    <col min="3585" max="3585" width="40.7109375" customWidth="1"/>
    <col min="3586" max="3586" width="22.28515625" customWidth="1"/>
    <col min="3587" max="3587" width="18.85546875" customWidth="1"/>
    <col min="3588" max="3588" width="0" hidden="1" customWidth="1"/>
    <col min="3589" max="3589" width="14.42578125" customWidth="1"/>
    <col min="3590" max="3590" width="19.28515625" customWidth="1"/>
    <col min="3591" max="3591" width="21" customWidth="1"/>
    <col min="3592" max="3592" width="0" hidden="1" customWidth="1"/>
    <col min="3841" max="3841" width="40.7109375" customWidth="1"/>
    <col min="3842" max="3842" width="22.28515625" customWidth="1"/>
    <col min="3843" max="3843" width="18.85546875" customWidth="1"/>
    <col min="3844" max="3844" width="0" hidden="1" customWidth="1"/>
    <col min="3845" max="3845" width="14.42578125" customWidth="1"/>
    <col min="3846" max="3846" width="19.28515625" customWidth="1"/>
    <col min="3847" max="3847" width="21" customWidth="1"/>
    <col min="3848" max="3848" width="0" hidden="1" customWidth="1"/>
    <col min="4097" max="4097" width="40.7109375" customWidth="1"/>
    <col min="4098" max="4098" width="22.28515625" customWidth="1"/>
    <col min="4099" max="4099" width="18.85546875" customWidth="1"/>
    <col min="4100" max="4100" width="0" hidden="1" customWidth="1"/>
    <col min="4101" max="4101" width="14.42578125" customWidth="1"/>
    <col min="4102" max="4102" width="19.28515625" customWidth="1"/>
    <col min="4103" max="4103" width="21" customWidth="1"/>
    <col min="4104" max="4104" width="0" hidden="1" customWidth="1"/>
    <col min="4353" max="4353" width="40.7109375" customWidth="1"/>
    <col min="4354" max="4354" width="22.28515625" customWidth="1"/>
    <col min="4355" max="4355" width="18.85546875" customWidth="1"/>
    <col min="4356" max="4356" width="0" hidden="1" customWidth="1"/>
    <col min="4357" max="4357" width="14.42578125" customWidth="1"/>
    <col min="4358" max="4358" width="19.28515625" customWidth="1"/>
    <col min="4359" max="4359" width="21" customWidth="1"/>
    <col min="4360" max="4360" width="0" hidden="1" customWidth="1"/>
    <col min="4609" max="4609" width="40.7109375" customWidth="1"/>
    <col min="4610" max="4610" width="22.28515625" customWidth="1"/>
    <col min="4611" max="4611" width="18.85546875" customWidth="1"/>
    <col min="4612" max="4612" width="0" hidden="1" customWidth="1"/>
    <col min="4613" max="4613" width="14.42578125" customWidth="1"/>
    <col min="4614" max="4614" width="19.28515625" customWidth="1"/>
    <col min="4615" max="4615" width="21" customWidth="1"/>
    <col min="4616" max="4616" width="0" hidden="1" customWidth="1"/>
    <col min="4865" max="4865" width="40.7109375" customWidth="1"/>
    <col min="4866" max="4866" width="22.28515625" customWidth="1"/>
    <col min="4867" max="4867" width="18.85546875" customWidth="1"/>
    <col min="4868" max="4868" width="0" hidden="1" customWidth="1"/>
    <col min="4869" max="4869" width="14.42578125" customWidth="1"/>
    <col min="4870" max="4870" width="19.28515625" customWidth="1"/>
    <col min="4871" max="4871" width="21" customWidth="1"/>
    <col min="4872" max="4872" width="0" hidden="1" customWidth="1"/>
    <col min="5121" max="5121" width="40.7109375" customWidth="1"/>
    <col min="5122" max="5122" width="22.28515625" customWidth="1"/>
    <col min="5123" max="5123" width="18.85546875" customWidth="1"/>
    <col min="5124" max="5124" width="0" hidden="1" customWidth="1"/>
    <col min="5125" max="5125" width="14.42578125" customWidth="1"/>
    <col min="5126" max="5126" width="19.28515625" customWidth="1"/>
    <col min="5127" max="5127" width="21" customWidth="1"/>
    <col min="5128" max="5128" width="0" hidden="1" customWidth="1"/>
    <col min="5377" max="5377" width="40.7109375" customWidth="1"/>
    <col min="5378" max="5378" width="22.28515625" customWidth="1"/>
    <col min="5379" max="5379" width="18.85546875" customWidth="1"/>
    <col min="5380" max="5380" width="0" hidden="1" customWidth="1"/>
    <col min="5381" max="5381" width="14.42578125" customWidth="1"/>
    <col min="5382" max="5382" width="19.28515625" customWidth="1"/>
    <col min="5383" max="5383" width="21" customWidth="1"/>
    <col min="5384" max="5384" width="0" hidden="1" customWidth="1"/>
    <col min="5633" max="5633" width="40.7109375" customWidth="1"/>
    <col min="5634" max="5634" width="22.28515625" customWidth="1"/>
    <col min="5635" max="5635" width="18.85546875" customWidth="1"/>
    <col min="5636" max="5636" width="0" hidden="1" customWidth="1"/>
    <col min="5637" max="5637" width="14.42578125" customWidth="1"/>
    <col min="5638" max="5638" width="19.28515625" customWidth="1"/>
    <col min="5639" max="5639" width="21" customWidth="1"/>
    <col min="5640" max="5640" width="0" hidden="1" customWidth="1"/>
    <col min="5889" max="5889" width="40.7109375" customWidth="1"/>
    <col min="5890" max="5890" width="22.28515625" customWidth="1"/>
    <col min="5891" max="5891" width="18.85546875" customWidth="1"/>
    <col min="5892" max="5892" width="0" hidden="1" customWidth="1"/>
    <col min="5893" max="5893" width="14.42578125" customWidth="1"/>
    <col min="5894" max="5894" width="19.28515625" customWidth="1"/>
    <col min="5895" max="5895" width="21" customWidth="1"/>
    <col min="5896" max="5896" width="0" hidden="1" customWidth="1"/>
    <col min="6145" max="6145" width="40.7109375" customWidth="1"/>
    <col min="6146" max="6146" width="22.28515625" customWidth="1"/>
    <col min="6147" max="6147" width="18.85546875" customWidth="1"/>
    <col min="6148" max="6148" width="0" hidden="1" customWidth="1"/>
    <col min="6149" max="6149" width="14.42578125" customWidth="1"/>
    <col min="6150" max="6150" width="19.28515625" customWidth="1"/>
    <col min="6151" max="6151" width="21" customWidth="1"/>
    <col min="6152" max="6152" width="0" hidden="1" customWidth="1"/>
    <col min="6401" max="6401" width="40.7109375" customWidth="1"/>
    <col min="6402" max="6402" width="22.28515625" customWidth="1"/>
    <col min="6403" max="6403" width="18.85546875" customWidth="1"/>
    <col min="6404" max="6404" width="0" hidden="1" customWidth="1"/>
    <col min="6405" max="6405" width="14.42578125" customWidth="1"/>
    <col min="6406" max="6406" width="19.28515625" customWidth="1"/>
    <col min="6407" max="6407" width="21" customWidth="1"/>
    <col min="6408" max="6408" width="0" hidden="1" customWidth="1"/>
    <col min="6657" max="6657" width="40.7109375" customWidth="1"/>
    <col min="6658" max="6658" width="22.28515625" customWidth="1"/>
    <col min="6659" max="6659" width="18.85546875" customWidth="1"/>
    <col min="6660" max="6660" width="0" hidden="1" customWidth="1"/>
    <col min="6661" max="6661" width="14.42578125" customWidth="1"/>
    <col min="6662" max="6662" width="19.28515625" customWidth="1"/>
    <col min="6663" max="6663" width="21" customWidth="1"/>
    <col min="6664" max="6664" width="0" hidden="1" customWidth="1"/>
    <col min="6913" max="6913" width="40.7109375" customWidth="1"/>
    <col min="6914" max="6914" width="22.28515625" customWidth="1"/>
    <col min="6915" max="6915" width="18.85546875" customWidth="1"/>
    <col min="6916" max="6916" width="0" hidden="1" customWidth="1"/>
    <col min="6917" max="6917" width="14.42578125" customWidth="1"/>
    <col min="6918" max="6918" width="19.28515625" customWidth="1"/>
    <col min="6919" max="6919" width="21" customWidth="1"/>
    <col min="6920" max="6920" width="0" hidden="1" customWidth="1"/>
    <col min="7169" max="7169" width="40.7109375" customWidth="1"/>
    <col min="7170" max="7170" width="22.28515625" customWidth="1"/>
    <col min="7171" max="7171" width="18.85546875" customWidth="1"/>
    <col min="7172" max="7172" width="0" hidden="1" customWidth="1"/>
    <col min="7173" max="7173" width="14.42578125" customWidth="1"/>
    <col min="7174" max="7174" width="19.28515625" customWidth="1"/>
    <col min="7175" max="7175" width="21" customWidth="1"/>
    <col min="7176" max="7176" width="0" hidden="1" customWidth="1"/>
    <col min="7425" max="7425" width="40.7109375" customWidth="1"/>
    <col min="7426" max="7426" width="22.28515625" customWidth="1"/>
    <col min="7427" max="7427" width="18.85546875" customWidth="1"/>
    <col min="7428" max="7428" width="0" hidden="1" customWidth="1"/>
    <col min="7429" max="7429" width="14.42578125" customWidth="1"/>
    <col min="7430" max="7430" width="19.28515625" customWidth="1"/>
    <col min="7431" max="7431" width="21" customWidth="1"/>
    <col min="7432" max="7432" width="0" hidden="1" customWidth="1"/>
    <col min="7681" max="7681" width="40.7109375" customWidth="1"/>
    <col min="7682" max="7682" width="22.28515625" customWidth="1"/>
    <col min="7683" max="7683" width="18.85546875" customWidth="1"/>
    <col min="7684" max="7684" width="0" hidden="1" customWidth="1"/>
    <col min="7685" max="7685" width="14.42578125" customWidth="1"/>
    <col min="7686" max="7686" width="19.28515625" customWidth="1"/>
    <col min="7687" max="7687" width="21" customWidth="1"/>
    <col min="7688" max="7688" width="0" hidden="1" customWidth="1"/>
    <col min="7937" max="7937" width="40.7109375" customWidth="1"/>
    <col min="7938" max="7938" width="22.28515625" customWidth="1"/>
    <col min="7939" max="7939" width="18.85546875" customWidth="1"/>
    <col min="7940" max="7940" width="0" hidden="1" customWidth="1"/>
    <col min="7941" max="7941" width="14.42578125" customWidth="1"/>
    <col min="7942" max="7942" width="19.28515625" customWidth="1"/>
    <col min="7943" max="7943" width="21" customWidth="1"/>
    <col min="7944" max="7944" width="0" hidden="1" customWidth="1"/>
    <col min="8193" max="8193" width="40.7109375" customWidth="1"/>
    <col min="8194" max="8194" width="22.28515625" customWidth="1"/>
    <col min="8195" max="8195" width="18.85546875" customWidth="1"/>
    <col min="8196" max="8196" width="0" hidden="1" customWidth="1"/>
    <col min="8197" max="8197" width="14.42578125" customWidth="1"/>
    <col min="8198" max="8198" width="19.28515625" customWidth="1"/>
    <col min="8199" max="8199" width="21" customWidth="1"/>
    <col min="8200" max="8200" width="0" hidden="1" customWidth="1"/>
    <col min="8449" max="8449" width="40.7109375" customWidth="1"/>
    <col min="8450" max="8450" width="22.28515625" customWidth="1"/>
    <col min="8451" max="8451" width="18.85546875" customWidth="1"/>
    <col min="8452" max="8452" width="0" hidden="1" customWidth="1"/>
    <col min="8453" max="8453" width="14.42578125" customWidth="1"/>
    <col min="8454" max="8454" width="19.28515625" customWidth="1"/>
    <col min="8455" max="8455" width="21" customWidth="1"/>
    <col min="8456" max="8456" width="0" hidden="1" customWidth="1"/>
    <col min="8705" max="8705" width="40.7109375" customWidth="1"/>
    <col min="8706" max="8706" width="22.28515625" customWidth="1"/>
    <col min="8707" max="8707" width="18.85546875" customWidth="1"/>
    <col min="8708" max="8708" width="0" hidden="1" customWidth="1"/>
    <col min="8709" max="8709" width="14.42578125" customWidth="1"/>
    <col min="8710" max="8710" width="19.28515625" customWidth="1"/>
    <col min="8711" max="8711" width="21" customWidth="1"/>
    <col min="8712" max="8712" width="0" hidden="1" customWidth="1"/>
    <col min="8961" max="8961" width="40.7109375" customWidth="1"/>
    <col min="8962" max="8962" width="22.28515625" customWidth="1"/>
    <col min="8963" max="8963" width="18.85546875" customWidth="1"/>
    <col min="8964" max="8964" width="0" hidden="1" customWidth="1"/>
    <col min="8965" max="8965" width="14.42578125" customWidth="1"/>
    <col min="8966" max="8966" width="19.28515625" customWidth="1"/>
    <col min="8967" max="8967" width="21" customWidth="1"/>
    <col min="8968" max="8968" width="0" hidden="1" customWidth="1"/>
    <col min="9217" max="9217" width="40.7109375" customWidth="1"/>
    <col min="9218" max="9218" width="22.28515625" customWidth="1"/>
    <col min="9219" max="9219" width="18.85546875" customWidth="1"/>
    <col min="9220" max="9220" width="0" hidden="1" customWidth="1"/>
    <col min="9221" max="9221" width="14.42578125" customWidth="1"/>
    <col min="9222" max="9222" width="19.28515625" customWidth="1"/>
    <col min="9223" max="9223" width="21" customWidth="1"/>
    <col min="9224" max="9224" width="0" hidden="1" customWidth="1"/>
    <col min="9473" max="9473" width="40.7109375" customWidth="1"/>
    <col min="9474" max="9474" width="22.28515625" customWidth="1"/>
    <col min="9475" max="9475" width="18.85546875" customWidth="1"/>
    <col min="9476" max="9476" width="0" hidden="1" customWidth="1"/>
    <col min="9477" max="9477" width="14.42578125" customWidth="1"/>
    <col min="9478" max="9478" width="19.28515625" customWidth="1"/>
    <col min="9479" max="9479" width="21" customWidth="1"/>
    <col min="9480" max="9480" width="0" hidden="1" customWidth="1"/>
    <col min="9729" max="9729" width="40.7109375" customWidth="1"/>
    <col min="9730" max="9730" width="22.28515625" customWidth="1"/>
    <col min="9731" max="9731" width="18.85546875" customWidth="1"/>
    <col min="9732" max="9732" width="0" hidden="1" customWidth="1"/>
    <col min="9733" max="9733" width="14.42578125" customWidth="1"/>
    <col min="9734" max="9734" width="19.28515625" customWidth="1"/>
    <col min="9735" max="9735" width="21" customWidth="1"/>
    <col min="9736" max="9736" width="0" hidden="1" customWidth="1"/>
    <col min="9985" max="9985" width="40.7109375" customWidth="1"/>
    <col min="9986" max="9986" width="22.28515625" customWidth="1"/>
    <col min="9987" max="9987" width="18.85546875" customWidth="1"/>
    <col min="9988" max="9988" width="0" hidden="1" customWidth="1"/>
    <col min="9989" max="9989" width="14.42578125" customWidth="1"/>
    <col min="9990" max="9990" width="19.28515625" customWidth="1"/>
    <col min="9991" max="9991" width="21" customWidth="1"/>
    <col min="9992" max="9992" width="0" hidden="1" customWidth="1"/>
    <col min="10241" max="10241" width="40.7109375" customWidth="1"/>
    <col min="10242" max="10242" width="22.28515625" customWidth="1"/>
    <col min="10243" max="10243" width="18.85546875" customWidth="1"/>
    <col min="10244" max="10244" width="0" hidden="1" customWidth="1"/>
    <col min="10245" max="10245" width="14.42578125" customWidth="1"/>
    <col min="10246" max="10246" width="19.28515625" customWidth="1"/>
    <col min="10247" max="10247" width="21" customWidth="1"/>
    <col min="10248" max="10248" width="0" hidden="1" customWidth="1"/>
    <col min="10497" max="10497" width="40.7109375" customWidth="1"/>
    <col min="10498" max="10498" width="22.28515625" customWidth="1"/>
    <col min="10499" max="10499" width="18.85546875" customWidth="1"/>
    <col min="10500" max="10500" width="0" hidden="1" customWidth="1"/>
    <col min="10501" max="10501" width="14.42578125" customWidth="1"/>
    <col min="10502" max="10502" width="19.28515625" customWidth="1"/>
    <col min="10503" max="10503" width="21" customWidth="1"/>
    <col min="10504" max="10504" width="0" hidden="1" customWidth="1"/>
    <col min="10753" max="10753" width="40.7109375" customWidth="1"/>
    <col min="10754" max="10754" width="22.28515625" customWidth="1"/>
    <col min="10755" max="10755" width="18.85546875" customWidth="1"/>
    <col min="10756" max="10756" width="0" hidden="1" customWidth="1"/>
    <col min="10757" max="10757" width="14.42578125" customWidth="1"/>
    <col min="10758" max="10758" width="19.28515625" customWidth="1"/>
    <col min="10759" max="10759" width="21" customWidth="1"/>
    <col min="10760" max="10760" width="0" hidden="1" customWidth="1"/>
    <col min="11009" max="11009" width="40.7109375" customWidth="1"/>
    <col min="11010" max="11010" width="22.28515625" customWidth="1"/>
    <col min="11011" max="11011" width="18.85546875" customWidth="1"/>
    <col min="11012" max="11012" width="0" hidden="1" customWidth="1"/>
    <col min="11013" max="11013" width="14.42578125" customWidth="1"/>
    <col min="11014" max="11014" width="19.28515625" customWidth="1"/>
    <col min="11015" max="11015" width="21" customWidth="1"/>
    <col min="11016" max="11016" width="0" hidden="1" customWidth="1"/>
    <col min="11265" max="11265" width="40.7109375" customWidth="1"/>
    <col min="11266" max="11266" width="22.28515625" customWidth="1"/>
    <col min="11267" max="11267" width="18.85546875" customWidth="1"/>
    <col min="11268" max="11268" width="0" hidden="1" customWidth="1"/>
    <col min="11269" max="11269" width="14.42578125" customWidth="1"/>
    <col min="11270" max="11270" width="19.28515625" customWidth="1"/>
    <col min="11271" max="11271" width="21" customWidth="1"/>
    <col min="11272" max="11272" width="0" hidden="1" customWidth="1"/>
    <col min="11521" max="11521" width="40.7109375" customWidth="1"/>
    <col min="11522" max="11522" width="22.28515625" customWidth="1"/>
    <col min="11523" max="11523" width="18.85546875" customWidth="1"/>
    <col min="11524" max="11524" width="0" hidden="1" customWidth="1"/>
    <col min="11525" max="11525" width="14.42578125" customWidth="1"/>
    <col min="11526" max="11526" width="19.28515625" customWidth="1"/>
    <col min="11527" max="11527" width="21" customWidth="1"/>
    <col min="11528" max="11528" width="0" hidden="1" customWidth="1"/>
    <col min="11777" max="11777" width="40.7109375" customWidth="1"/>
    <col min="11778" max="11778" width="22.28515625" customWidth="1"/>
    <col min="11779" max="11779" width="18.85546875" customWidth="1"/>
    <col min="11780" max="11780" width="0" hidden="1" customWidth="1"/>
    <col min="11781" max="11781" width="14.42578125" customWidth="1"/>
    <col min="11782" max="11782" width="19.28515625" customWidth="1"/>
    <col min="11783" max="11783" width="21" customWidth="1"/>
    <col min="11784" max="11784" width="0" hidden="1" customWidth="1"/>
    <col min="12033" max="12033" width="40.7109375" customWidth="1"/>
    <col min="12034" max="12034" width="22.28515625" customWidth="1"/>
    <col min="12035" max="12035" width="18.85546875" customWidth="1"/>
    <col min="12036" max="12036" width="0" hidden="1" customWidth="1"/>
    <col min="12037" max="12037" width="14.42578125" customWidth="1"/>
    <col min="12038" max="12038" width="19.28515625" customWidth="1"/>
    <col min="12039" max="12039" width="21" customWidth="1"/>
    <col min="12040" max="12040" width="0" hidden="1" customWidth="1"/>
    <col min="12289" max="12289" width="40.7109375" customWidth="1"/>
    <col min="12290" max="12290" width="22.28515625" customWidth="1"/>
    <col min="12291" max="12291" width="18.85546875" customWidth="1"/>
    <col min="12292" max="12292" width="0" hidden="1" customWidth="1"/>
    <col min="12293" max="12293" width="14.42578125" customWidth="1"/>
    <col min="12294" max="12294" width="19.28515625" customWidth="1"/>
    <col min="12295" max="12295" width="21" customWidth="1"/>
    <col min="12296" max="12296" width="0" hidden="1" customWidth="1"/>
    <col min="12545" max="12545" width="40.7109375" customWidth="1"/>
    <col min="12546" max="12546" width="22.28515625" customWidth="1"/>
    <col min="12547" max="12547" width="18.85546875" customWidth="1"/>
    <col min="12548" max="12548" width="0" hidden="1" customWidth="1"/>
    <col min="12549" max="12549" width="14.42578125" customWidth="1"/>
    <col min="12550" max="12550" width="19.28515625" customWidth="1"/>
    <col min="12551" max="12551" width="21" customWidth="1"/>
    <col min="12552" max="12552" width="0" hidden="1" customWidth="1"/>
    <col min="12801" max="12801" width="40.7109375" customWidth="1"/>
    <col min="12802" max="12802" width="22.28515625" customWidth="1"/>
    <col min="12803" max="12803" width="18.85546875" customWidth="1"/>
    <col min="12804" max="12804" width="0" hidden="1" customWidth="1"/>
    <col min="12805" max="12805" width="14.42578125" customWidth="1"/>
    <col min="12806" max="12806" width="19.28515625" customWidth="1"/>
    <col min="12807" max="12807" width="21" customWidth="1"/>
    <col min="12808" max="12808" width="0" hidden="1" customWidth="1"/>
    <col min="13057" max="13057" width="40.7109375" customWidth="1"/>
    <col min="13058" max="13058" width="22.28515625" customWidth="1"/>
    <col min="13059" max="13059" width="18.85546875" customWidth="1"/>
    <col min="13060" max="13060" width="0" hidden="1" customWidth="1"/>
    <col min="13061" max="13061" width="14.42578125" customWidth="1"/>
    <col min="13062" max="13062" width="19.28515625" customWidth="1"/>
    <col min="13063" max="13063" width="21" customWidth="1"/>
    <col min="13064" max="13064" width="0" hidden="1" customWidth="1"/>
    <col min="13313" max="13313" width="40.7109375" customWidth="1"/>
    <col min="13314" max="13314" width="22.28515625" customWidth="1"/>
    <col min="13315" max="13315" width="18.85546875" customWidth="1"/>
    <col min="13316" max="13316" width="0" hidden="1" customWidth="1"/>
    <col min="13317" max="13317" width="14.42578125" customWidth="1"/>
    <col min="13318" max="13318" width="19.28515625" customWidth="1"/>
    <col min="13319" max="13319" width="21" customWidth="1"/>
    <col min="13320" max="13320" width="0" hidden="1" customWidth="1"/>
    <col min="13569" max="13569" width="40.7109375" customWidth="1"/>
    <col min="13570" max="13570" width="22.28515625" customWidth="1"/>
    <col min="13571" max="13571" width="18.85546875" customWidth="1"/>
    <col min="13572" max="13572" width="0" hidden="1" customWidth="1"/>
    <col min="13573" max="13573" width="14.42578125" customWidth="1"/>
    <col min="13574" max="13574" width="19.28515625" customWidth="1"/>
    <col min="13575" max="13575" width="21" customWidth="1"/>
    <col min="13576" max="13576" width="0" hidden="1" customWidth="1"/>
    <col min="13825" max="13825" width="40.7109375" customWidth="1"/>
    <col min="13826" max="13826" width="22.28515625" customWidth="1"/>
    <col min="13827" max="13827" width="18.85546875" customWidth="1"/>
    <col min="13828" max="13828" width="0" hidden="1" customWidth="1"/>
    <col min="13829" max="13829" width="14.42578125" customWidth="1"/>
    <col min="13830" max="13830" width="19.28515625" customWidth="1"/>
    <col min="13831" max="13831" width="21" customWidth="1"/>
    <col min="13832" max="13832" width="0" hidden="1" customWidth="1"/>
    <col min="14081" max="14081" width="40.7109375" customWidth="1"/>
    <col min="14082" max="14082" width="22.28515625" customWidth="1"/>
    <col min="14083" max="14083" width="18.85546875" customWidth="1"/>
    <col min="14084" max="14084" width="0" hidden="1" customWidth="1"/>
    <col min="14085" max="14085" width="14.42578125" customWidth="1"/>
    <col min="14086" max="14086" width="19.28515625" customWidth="1"/>
    <col min="14087" max="14087" width="21" customWidth="1"/>
    <col min="14088" max="14088" width="0" hidden="1" customWidth="1"/>
    <col min="14337" max="14337" width="40.7109375" customWidth="1"/>
    <col min="14338" max="14338" width="22.28515625" customWidth="1"/>
    <col min="14339" max="14339" width="18.85546875" customWidth="1"/>
    <col min="14340" max="14340" width="0" hidden="1" customWidth="1"/>
    <col min="14341" max="14341" width="14.42578125" customWidth="1"/>
    <col min="14342" max="14342" width="19.28515625" customWidth="1"/>
    <col min="14343" max="14343" width="21" customWidth="1"/>
    <col min="14344" max="14344" width="0" hidden="1" customWidth="1"/>
    <col min="14593" max="14593" width="40.7109375" customWidth="1"/>
    <col min="14594" max="14594" width="22.28515625" customWidth="1"/>
    <col min="14595" max="14595" width="18.85546875" customWidth="1"/>
    <col min="14596" max="14596" width="0" hidden="1" customWidth="1"/>
    <col min="14597" max="14597" width="14.42578125" customWidth="1"/>
    <col min="14598" max="14598" width="19.28515625" customWidth="1"/>
    <col min="14599" max="14599" width="21" customWidth="1"/>
    <col min="14600" max="14600" width="0" hidden="1" customWidth="1"/>
    <col min="14849" max="14849" width="40.7109375" customWidth="1"/>
    <col min="14850" max="14850" width="22.28515625" customWidth="1"/>
    <col min="14851" max="14851" width="18.85546875" customWidth="1"/>
    <col min="14852" max="14852" width="0" hidden="1" customWidth="1"/>
    <col min="14853" max="14853" width="14.42578125" customWidth="1"/>
    <col min="14854" max="14854" width="19.28515625" customWidth="1"/>
    <col min="14855" max="14855" width="21" customWidth="1"/>
    <col min="14856" max="14856" width="0" hidden="1" customWidth="1"/>
    <col min="15105" max="15105" width="40.7109375" customWidth="1"/>
    <col min="15106" max="15106" width="22.28515625" customWidth="1"/>
    <col min="15107" max="15107" width="18.85546875" customWidth="1"/>
    <col min="15108" max="15108" width="0" hidden="1" customWidth="1"/>
    <col min="15109" max="15109" width="14.42578125" customWidth="1"/>
    <col min="15110" max="15110" width="19.28515625" customWidth="1"/>
    <col min="15111" max="15111" width="21" customWidth="1"/>
    <col min="15112" max="15112" width="0" hidden="1" customWidth="1"/>
    <col min="15361" max="15361" width="40.7109375" customWidth="1"/>
    <col min="15362" max="15362" width="22.28515625" customWidth="1"/>
    <col min="15363" max="15363" width="18.85546875" customWidth="1"/>
    <col min="15364" max="15364" width="0" hidden="1" customWidth="1"/>
    <col min="15365" max="15365" width="14.42578125" customWidth="1"/>
    <col min="15366" max="15366" width="19.28515625" customWidth="1"/>
    <col min="15367" max="15367" width="21" customWidth="1"/>
    <col min="15368" max="15368" width="0" hidden="1" customWidth="1"/>
    <col min="15617" max="15617" width="40.7109375" customWidth="1"/>
    <col min="15618" max="15618" width="22.28515625" customWidth="1"/>
    <col min="15619" max="15619" width="18.85546875" customWidth="1"/>
    <col min="15620" max="15620" width="0" hidden="1" customWidth="1"/>
    <col min="15621" max="15621" width="14.42578125" customWidth="1"/>
    <col min="15622" max="15622" width="19.28515625" customWidth="1"/>
    <col min="15623" max="15623" width="21" customWidth="1"/>
    <col min="15624" max="15624" width="0" hidden="1" customWidth="1"/>
    <col min="15873" max="15873" width="40.7109375" customWidth="1"/>
    <col min="15874" max="15874" width="22.28515625" customWidth="1"/>
    <col min="15875" max="15875" width="18.85546875" customWidth="1"/>
    <col min="15876" max="15876" width="0" hidden="1" customWidth="1"/>
    <col min="15877" max="15877" width="14.42578125" customWidth="1"/>
    <col min="15878" max="15878" width="19.28515625" customWidth="1"/>
    <col min="15879" max="15879" width="21" customWidth="1"/>
    <col min="15880" max="15880" width="0" hidden="1" customWidth="1"/>
    <col min="16129" max="16129" width="40.7109375" customWidth="1"/>
    <col min="16130" max="16130" width="22.28515625" customWidth="1"/>
    <col min="16131" max="16131" width="18.85546875" customWidth="1"/>
    <col min="16132" max="16132" width="0" hidden="1" customWidth="1"/>
    <col min="16133" max="16133" width="14.42578125" customWidth="1"/>
    <col min="16134" max="16134" width="19.28515625" customWidth="1"/>
    <col min="16135" max="16135" width="21" customWidth="1"/>
    <col min="16136" max="16136" width="0" hidden="1" customWidth="1"/>
  </cols>
  <sheetData>
    <row r="1" spans="1:8" ht="15.75" x14ac:dyDescent="0.25">
      <c r="A1" s="3" t="s">
        <v>99</v>
      </c>
      <c r="B1" s="4"/>
      <c r="C1" s="5"/>
      <c r="D1" s="6"/>
    </row>
    <row r="3" spans="1:8" x14ac:dyDescent="0.2">
      <c r="A3" s="7" t="s">
        <v>0</v>
      </c>
      <c r="B3" s="7" t="s">
        <v>93</v>
      </c>
    </row>
    <row r="4" spans="1:8" x14ac:dyDescent="0.2">
      <c r="A4" s="7" t="s">
        <v>1</v>
      </c>
      <c r="B4" s="7" t="s">
        <v>94</v>
      </c>
    </row>
    <row r="5" spans="1:8" x14ac:dyDescent="0.2">
      <c r="A5" s="7" t="s">
        <v>2</v>
      </c>
      <c r="B5" s="8" t="s">
        <v>3</v>
      </c>
    </row>
    <row r="6" spans="1:8" x14ac:dyDescent="0.2">
      <c r="A6" s="7" t="s">
        <v>4</v>
      </c>
      <c r="B6" s="143">
        <f>B39</f>
        <v>10505646</v>
      </c>
      <c r="C6" s="144">
        <f>C52</f>
        <v>10809165.5</v>
      </c>
    </row>
    <row r="7" spans="1:8" x14ac:dyDescent="0.2">
      <c r="A7" s="7" t="s">
        <v>5</v>
      </c>
      <c r="B7" s="143">
        <f>B51</f>
        <v>2429370</v>
      </c>
      <c r="C7" s="144">
        <f>C51</f>
        <v>2428557.5</v>
      </c>
    </row>
    <row r="8" spans="1:8" x14ac:dyDescent="0.2">
      <c r="A8" s="7" t="s">
        <v>6</v>
      </c>
      <c r="B8" s="7" t="s">
        <v>95</v>
      </c>
    </row>
    <row r="9" spans="1:8" x14ac:dyDescent="0.2">
      <c r="A9" s="7" t="s">
        <v>7</v>
      </c>
      <c r="B9" s="7" t="s">
        <v>100</v>
      </c>
    </row>
    <row r="10" spans="1:8" x14ac:dyDescent="0.2">
      <c r="A10" s="7" t="s">
        <v>8</v>
      </c>
      <c r="B10" s="8" t="s">
        <v>101</v>
      </c>
    </row>
    <row r="11" spans="1:8" x14ac:dyDescent="0.2">
      <c r="A11" s="7"/>
      <c r="B11" s="7"/>
    </row>
    <row r="12" spans="1:8" ht="17.100000000000001" customHeight="1" thickBot="1" x14ac:dyDescent="0.25">
      <c r="B12" s="9" t="s">
        <v>9</v>
      </c>
      <c r="C12" s="10"/>
      <c r="F12" s="9" t="s">
        <v>10</v>
      </c>
      <c r="G12" s="10"/>
    </row>
    <row r="13" spans="1:8" ht="17.100000000000001" customHeight="1" thickBot="1" x14ac:dyDescent="0.25">
      <c r="A13" s="7" t="s">
        <v>11</v>
      </c>
      <c r="B13" s="149" t="s">
        <v>73</v>
      </c>
      <c r="C13" s="11" t="s">
        <v>102</v>
      </c>
      <c r="D13" s="12" t="s">
        <v>12</v>
      </c>
      <c r="F13" s="149" t="s">
        <v>73</v>
      </c>
      <c r="G13" s="11" t="s">
        <v>102</v>
      </c>
      <c r="H13" s="107"/>
    </row>
    <row r="14" spans="1:8" ht="17.100000000000001" customHeight="1" thickBot="1" x14ac:dyDescent="0.25">
      <c r="B14" s="13" t="s">
        <v>13</v>
      </c>
      <c r="C14" s="13" t="s">
        <v>13</v>
      </c>
      <c r="F14" s="13" t="s">
        <v>13</v>
      </c>
      <c r="G14" s="13" t="s">
        <v>13</v>
      </c>
    </row>
    <row r="15" spans="1:8" ht="17.100000000000001" customHeight="1" thickBot="1" x14ac:dyDescent="0.3">
      <c r="A15" s="14" t="s">
        <v>14</v>
      </c>
      <c r="B15" s="159">
        <f>SUM(B16:B17)</f>
        <v>431000</v>
      </c>
      <c r="C15" s="17">
        <f>SUM(C16:C17)</f>
        <v>431000</v>
      </c>
      <c r="D15" s="15">
        <f>SUM(C15/B15)</f>
        <v>1</v>
      </c>
      <c r="F15" s="16">
        <f>SUM(F16:F17)</f>
        <v>0</v>
      </c>
      <c r="G15" s="17">
        <f>SUM(G16:G17)</f>
        <v>0</v>
      </c>
      <c r="H15" s="106"/>
    </row>
    <row r="16" spans="1:8" ht="17.100000000000001" customHeight="1" x14ac:dyDescent="0.2">
      <c r="A16" s="18" t="s">
        <v>15</v>
      </c>
      <c r="B16" s="156">
        <f>B63</f>
        <v>351000</v>
      </c>
      <c r="C16" s="21">
        <f>G63</f>
        <v>351000</v>
      </c>
      <c r="D16" s="19">
        <f>C16/B16*100</f>
        <v>100</v>
      </c>
      <c r="F16" s="20"/>
      <c r="G16" s="21"/>
      <c r="H16" s="106"/>
    </row>
    <row r="17" spans="1:8" ht="17.100000000000001" customHeight="1" x14ac:dyDescent="0.2">
      <c r="A17" s="18" t="s">
        <v>16</v>
      </c>
      <c r="B17" s="156">
        <f>B69</f>
        <v>80000</v>
      </c>
      <c r="C17" s="21">
        <f>G69</f>
        <v>80000</v>
      </c>
      <c r="D17" s="19"/>
      <c r="F17" s="20"/>
      <c r="G17" s="21"/>
      <c r="H17" s="106"/>
    </row>
    <row r="18" spans="1:8" s="7" customFormat="1" ht="17.100000000000001" customHeight="1" thickBot="1" x14ac:dyDescent="0.25">
      <c r="A18" s="22" t="s">
        <v>17</v>
      </c>
      <c r="B18" s="160">
        <f>SUM(B19:B21)</f>
        <v>550800</v>
      </c>
      <c r="C18" s="31">
        <f>SUM(C19:C21)</f>
        <v>550800</v>
      </c>
      <c r="F18" s="23">
        <f>SUM(F19:F21)</f>
        <v>0</v>
      </c>
      <c r="G18" s="24">
        <f>SUM(G19:G21)</f>
        <v>0</v>
      </c>
    </row>
    <row r="19" spans="1:8" s="7" customFormat="1" ht="17.100000000000001" customHeight="1" x14ac:dyDescent="0.2">
      <c r="A19" s="25" t="s">
        <v>18</v>
      </c>
      <c r="B19" s="157">
        <f>B72</f>
        <v>170000</v>
      </c>
      <c r="C19" s="27">
        <f>G72</f>
        <v>170000</v>
      </c>
      <c r="F19" s="26"/>
      <c r="G19" s="27"/>
    </row>
    <row r="20" spans="1:8" s="7" customFormat="1" ht="17.100000000000001" customHeight="1" x14ac:dyDescent="0.2">
      <c r="A20" s="18" t="s">
        <v>19</v>
      </c>
      <c r="B20" s="157">
        <f>B73</f>
        <v>40800</v>
      </c>
      <c r="C20" s="27">
        <f>G73</f>
        <v>40800</v>
      </c>
      <c r="F20" s="20"/>
      <c r="G20" s="28"/>
    </row>
    <row r="21" spans="1:8" s="7" customFormat="1" ht="17.100000000000001" customHeight="1" x14ac:dyDescent="0.2">
      <c r="A21" s="18" t="s">
        <v>20</v>
      </c>
      <c r="B21" s="157">
        <f>B74</f>
        <v>340000</v>
      </c>
      <c r="C21" s="27">
        <f>G74</f>
        <v>340000</v>
      </c>
      <c r="F21" s="20"/>
      <c r="G21" s="21"/>
    </row>
    <row r="22" spans="1:8" ht="17.100000000000001" customHeight="1" thickBot="1" x14ac:dyDescent="0.25">
      <c r="A22" s="29" t="s">
        <v>21</v>
      </c>
      <c r="B22" s="160">
        <f>SUM(B23:B26)</f>
        <v>915570</v>
      </c>
      <c r="C22" s="31">
        <f>SUM(C23:C26)</f>
        <v>914757.5</v>
      </c>
      <c r="D22" s="19" t="e">
        <f>#REF!/#REF!*100</f>
        <v>#REF!</v>
      </c>
      <c r="F22" s="30">
        <f>SUM(F23:F26)</f>
        <v>0</v>
      </c>
      <c r="G22" s="31">
        <f>SUM(G23:G26)</f>
        <v>0</v>
      </c>
      <c r="H22" s="106"/>
    </row>
    <row r="23" spans="1:8" ht="17.100000000000001" customHeight="1" x14ac:dyDescent="0.2">
      <c r="A23" s="25" t="s">
        <v>22</v>
      </c>
      <c r="B23" s="157">
        <f>B76</f>
        <v>200820</v>
      </c>
      <c r="C23" s="27">
        <f>G76</f>
        <v>200820</v>
      </c>
      <c r="D23" s="19">
        <f>C20/B20*100</f>
        <v>100</v>
      </c>
      <c r="F23" s="32"/>
      <c r="G23" s="27"/>
      <c r="H23" s="106"/>
    </row>
    <row r="24" spans="1:8" ht="17.100000000000001" customHeight="1" x14ac:dyDescent="0.2">
      <c r="A24" s="25" t="s">
        <v>56</v>
      </c>
      <c r="B24" s="157">
        <f>B77</f>
        <v>200000</v>
      </c>
      <c r="C24" s="27">
        <f>G77</f>
        <v>200000</v>
      </c>
      <c r="D24" s="19"/>
      <c r="F24" s="32"/>
      <c r="G24" s="27"/>
      <c r="H24" s="106"/>
    </row>
    <row r="25" spans="1:8" ht="17.100000000000001" customHeight="1" x14ac:dyDescent="0.2">
      <c r="A25" s="25" t="s">
        <v>23</v>
      </c>
      <c r="B25" s="157">
        <f>B78</f>
        <v>5000</v>
      </c>
      <c r="C25" s="27">
        <f>G78</f>
        <v>5000</v>
      </c>
      <c r="D25" s="19"/>
      <c r="F25" s="32"/>
      <c r="G25" s="27"/>
      <c r="H25" s="106"/>
    </row>
    <row r="26" spans="1:8" ht="17.100000000000001" customHeight="1" x14ac:dyDescent="0.2">
      <c r="A26" s="25" t="s">
        <v>24</v>
      </c>
      <c r="B26" s="157">
        <f>B79</f>
        <v>509750</v>
      </c>
      <c r="C26" s="27">
        <f>G79</f>
        <v>508937.5</v>
      </c>
      <c r="D26" s="19" t="e">
        <f>#REF!/#REF!*100</f>
        <v>#REF!</v>
      </c>
      <c r="F26" s="33"/>
      <c r="G26" s="34"/>
      <c r="H26" s="106"/>
    </row>
    <row r="27" spans="1:8" ht="17.100000000000001" customHeight="1" thickBot="1" x14ac:dyDescent="0.25">
      <c r="A27" s="22" t="s">
        <v>25</v>
      </c>
      <c r="B27" s="161">
        <f>SUM(B28:B34)</f>
        <v>8040300</v>
      </c>
      <c r="C27" s="24">
        <f>SUM(C28:C34)</f>
        <v>8344632</v>
      </c>
      <c r="F27" s="126">
        <f>SUM(F28:F34)</f>
        <v>0</v>
      </c>
      <c r="G27" s="127">
        <f>SUM(G28:G34)</f>
        <v>0</v>
      </c>
    </row>
    <row r="28" spans="1:8" ht="17.100000000000001" customHeight="1" x14ac:dyDescent="0.2">
      <c r="A28" s="35" t="s">
        <v>26</v>
      </c>
      <c r="B28" s="158">
        <f t="shared" ref="B28:B34" si="0">B93</f>
        <v>85000</v>
      </c>
      <c r="C28" s="37">
        <f t="shared" ref="C28:C34" si="1">G93</f>
        <v>85000</v>
      </c>
      <c r="D28" s="36"/>
      <c r="F28" s="128"/>
      <c r="G28" s="129"/>
      <c r="H28" s="36"/>
    </row>
    <row r="29" spans="1:8" ht="17.100000000000001" customHeight="1" x14ac:dyDescent="0.2">
      <c r="A29" s="25" t="s">
        <v>27</v>
      </c>
      <c r="B29" s="158">
        <f t="shared" si="0"/>
        <v>95000</v>
      </c>
      <c r="C29" s="37">
        <f t="shared" si="1"/>
        <v>95000</v>
      </c>
      <c r="D29" s="36"/>
      <c r="F29" s="26"/>
      <c r="G29" s="27"/>
      <c r="H29" s="36"/>
    </row>
    <row r="30" spans="1:8" ht="17.100000000000001" customHeight="1" x14ac:dyDescent="0.2">
      <c r="A30" s="25" t="s">
        <v>72</v>
      </c>
      <c r="B30" s="158">
        <f>B43/2</f>
        <v>150000</v>
      </c>
      <c r="C30" s="37">
        <f>B30</f>
        <v>150000</v>
      </c>
      <c r="D30" s="36"/>
      <c r="F30" s="26"/>
      <c r="G30" s="27"/>
      <c r="H30" s="36"/>
    </row>
    <row r="31" spans="1:8" ht="17.100000000000001" customHeight="1" x14ac:dyDescent="0.2">
      <c r="A31" s="25" t="s">
        <v>28</v>
      </c>
      <c r="B31" s="158">
        <f t="shared" si="0"/>
        <v>7608300</v>
      </c>
      <c r="C31" s="37">
        <f t="shared" si="1"/>
        <v>7912632</v>
      </c>
      <c r="D31" s="36"/>
      <c r="F31" s="26"/>
      <c r="G31" s="27"/>
      <c r="H31" s="36"/>
    </row>
    <row r="32" spans="1:8" ht="17.100000000000001" customHeight="1" x14ac:dyDescent="0.2">
      <c r="A32" s="18" t="s">
        <v>91</v>
      </c>
      <c r="B32" s="158">
        <f t="shared" si="0"/>
        <v>5000</v>
      </c>
      <c r="C32" s="37">
        <f t="shared" si="1"/>
        <v>5000</v>
      </c>
      <c r="D32" s="36"/>
      <c r="F32" s="20"/>
      <c r="G32" s="21"/>
      <c r="H32" s="36"/>
    </row>
    <row r="33" spans="1:8" ht="17.100000000000001" customHeight="1" x14ac:dyDescent="0.2">
      <c r="A33" s="18" t="s">
        <v>92</v>
      </c>
      <c r="B33" s="158">
        <f t="shared" si="0"/>
        <v>57000</v>
      </c>
      <c r="C33" s="37">
        <f t="shared" si="1"/>
        <v>57000</v>
      </c>
      <c r="D33" s="36"/>
      <c r="F33" s="20"/>
      <c r="G33" s="21"/>
      <c r="H33" s="36"/>
    </row>
    <row r="34" spans="1:8" ht="17.100000000000001" customHeight="1" x14ac:dyDescent="0.2">
      <c r="A34" s="18" t="s">
        <v>29</v>
      </c>
      <c r="B34" s="158">
        <f t="shared" si="0"/>
        <v>40000</v>
      </c>
      <c r="C34" s="37">
        <f t="shared" si="1"/>
        <v>40000</v>
      </c>
      <c r="D34" s="15">
        <f>C27/B27*100</f>
        <v>103.78508264616993</v>
      </c>
      <c r="F34" s="20"/>
      <c r="G34" s="21"/>
      <c r="H34" s="106"/>
    </row>
    <row r="35" spans="1:8" ht="17.100000000000001" customHeight="1" thickBot="1" x14ac:dyDescent="0.25">
      <c r="A35" s="29" t="s">
        <v>30</v>
      </c>
      <c r="B35" s="160">
        <f>SUM(B36:B38)</f>
        <v>567976</v>
      </c>
      <c r="C35" s="31">
        <f>SUM(C36:C38)</f>
        <v>567976</v>
      </c>
      <c r="D35" s="38">
        <f>C28/B28*100</f>
        <v>100</v>
      </c>
      <c r="F35" s="130">
        <f>SUM(F36:F38)</f>
        <v>0</v>
      </c>
      <c r="G35" s="131">
        <f>SUM(G37:G38)</f>
        <v>0</v>
      </c>
      <c r="H35" s="106"/>
    </row>
    <row r="36" spans="1:8" ht="17.100000000000001" customHeight="1" x14ac:dyDescent="0.2">
      <c r="A36" s="39" t="s">
        <v>31</v>
      </c>
      <c r="B36" s="138">
        <f>B101</f>
        <v>0</v>
      </c>
      <c r="C36" s="40">
        <f>G101</f>
        <v>0</v>
      </c>
      <c r="D36" s="38"/>
      <c r="F36" s="132"/>
      <c r="G36" s="133"/>
      <c r="H36" s="36"/>
    </row>
    <row r="37" spans="1:8" ht="17.100000000000001" customHeight="1" x14ac:dyDescent="0.2">
      <c r="A37" s="35" t="s">
        <v>32</v>
      </c>
      <c r="B37" s="138">
        <f>B102</f>
        <v>167976</v>
      </c>
      <c r="C37" s="40">
        <f>G102</f>
        <v>167976</v>
      </c>
      <c r="D37" s="41">
        <f>C34/B34*100</f>
        <v>100</v>
      </c>
      <c r="F37" s="54"/>
      <c r="G37" s="55"/>
      <c r="H37" s="36"/>
    </row>
    <row r="38" spans="1:8" ht="17.100000000000001" customHeight="1" thickBot="1" x14ac:dyDescent="0.25">
      <c r="A38" s="35" t="s">
        <v>33</v>
      </c>
      <c r="B38" s="138">
        <f>B103</f>
        <v>400000</v>
      </c>
      <c r="C38" s="40">
        <f>G103</f>
        <v>400000</v>
      </c>
      <c r="D38" s="41"/>
      <c r="F38" s="134"/>
      <c r="G38" s="135"/>
      <c r="H38" s="36"/>
    </row>
    <row r="39" spans="1:8" ht="24.95" customHeight="1" thickBot="1" x14ac:dyDescent="0.3">
      <c r="A39" s="43" t="s">
        <v>34</v>
      </c>
      <c r="B39" s="147">
        <f>B15+B18+B22+B27+B35</f>
        <v>10505646</v>
      </c>
      <c r="C39" s="139">
        <f>C15+C18+C22+C27+C35</f>
        <v>10809165.5</v>
      </c>
      <c r="F39" s="44">
        <f>F15+F18+F22+F27+F35</f>
        <v>0</v>
      </c>
      <c r="G39" s="45">
        <f>G15+G18+G22+G27+G35</f>
        <v>0</v>
      </c>
    </row>
    <row r="40" spans="1:8" ht="13.5" thickBot="1" x14ac:dyDescent="0.25">
      <c r="B40" s="46"/>
      <c r="D40" s="47">
        <f>C37/B37*100</f>
        <v>100</v>
      </c>
      <c r="F40" s="46"/>
      <c r="H40" s="108"/>
    </row>
    <row r="41" spans="1:8" ht="17.100000000000001" customHeight="1" thickBot="1" x14ac:dyDescent="0.25">
      <c r="A41" s="7" t="s">
        <v>35</v>
      </c>
      <c r="B41" s="149" t="s">
        <v>73</v>
      </c>
      <c r="C41" s="11" t="s">
        <v>102</v>
      </c>
      <c r="D41" s="41" t="e">
        <f>#REF!/#REF!*100</f>
        <v>#REF!</v>
      </c>
      <c r="F41" s="150" t="s">
        <v>73</v>
      </c>
      <c r="G41" s="48" t="s">
        <v>102</v>
      </c>
      <c r="H41" s="36"/>
    </row>
    <row r="42" spans="1:8" ht="17.100000000000001" customHeight="1" thickBot="1" x14ac:dyDescent="0.25">
      <c r="B42" s="46"/>
      <c r="D42" s="36"/>
      <c r="F42" s="46"/>
      <c r="H42" s="36"/>
    </row>
    <row r="43" spans="1:8" ht="17.100000000000001" customHeight="1" thickBot="1" x14ac:dyDescent="0.25">
      <c r="A43" s="49" t="s">
        <v>84</v>
      </c>
      <c r="B43" s="151">
        <f>B95*2</f>
        <v>300000</v>
      </c>
      <c r="C43" s="52">
        <f>B43</f>
        <v>300000</v>
      </c>
      <c r="D43" s="50">
        <f>C39/B39*100</f>
        <v>102.88910838990768</v>
      </c>
      <c r="F43" s="51"/>
      <c r="G43" s="52"/>
      <c r="H43" s="106"/>
    </row>
    <row r="44" spans="1:8" ht="17.100000000000001" customHeight="1" thickBot="1" x14ac:dyDescent="0.25">
      <c r="A44" s="53" t="s">
        <v>36</v>
      </c>
      <c r="B44" s="152"/>
      <c r="C44" s="55"/>
      <c r="D44" s="50"/>
      <c r="F44" s="54"/>
      <c r="G44" s="55"/>
      <c r="H44" s="106"/>
    </row>
    <row r="45" spans="1:8" ht="17.100000000000001" customHeight="1" x14ac:dyDescent="0.2">
      <c r="A45" s="53" t="s">
        <v>37</v>
      </c>
      <c r="B45" s="152"/>
      <c r="C45" s="55"/>
      <c r="D45" s="36"/>
      <c r="F45" s="54"/>
      <c r="G45" s="55"/>
      <c r="H45" s="36"/>
    </row>
    <row r="46" spans="1:8" ht="17.100000000000001" customHeight="1" x14ac:dyDescent="0.2">
      <c r="A46" s="53" t="s">
        <v>38</v>
      </c>
      <c r="B46" s="152"/>
      <c r="C46" s="55"/>
      <c r="D46" s="56" t="s">
        <v>12</v>
      </c>
      <c r="F46" s="54"/>
      <c r="G46" s="55"/>
      <c r="H46" s="111"/>
    </row>
    <row r="47" spans="1:8" ht="17.100000000000001" customHeight="1" x14ac:dyDescent="0.2">
      <c r="A47" s="53"/>
      <c r="B47" s="152"/>
      <c r="C47" s="55"/>
      <c r="D47" s="56"/>
      <c r="F47" s="54"/>
      <c r="G47" s="55"/>
      <c r="H47" s="112"/>
    </row>
    <row r="48" spans="1:8" ht="17.100000000000001" customHeight="1" x14ac:dyDescent="0.2">
      <c r="A48" s="53" t="s">
        <v>39</v>
      </c>
      <c r="B48" s="152">
        <f>B31</f>
        <v>7608300</v>
      </c>
      <c r="C48" s="55">
        <f>C31</f>
        <v>7912632</v>
      </c>
      <c r="D48" s="15" t="e">
        <f>C45/B45*100</f>
        <v>#DIV/0!</v>
      </c>
      <c r="F48" s="57"/>
      <c r="G48" s="55"/>
      <c r="H48" s="106"/>
    </row>
    <row r="49" spans="1:11" ht="17.100000000000001" customHeight="1" x14ac:dyDescent="0.2">
      <c r="A49" s="58" t="s">
        <v>40</v>
      </c>
      <c r="B49" s="153">
        <f>F54</f>
        <v>0</v>
      </c>
      <c r="C49" s="59">
        <f>G54</f>
        <v>0</v>
      </c>
      <c r="D49" s="41" t="e">
        <f>C46/B46*100</f>
        <v>#DIV/0!</v>
      </c>
      <c r="F49" s="57"/>
      <c r="G49" s="55"/>
      <c r="H49" s="36"/>
    </row>
    <row r="50" spans="1:11" s="62" customFormat="1" ht="24.95" customHeight="1" x14ac:dyDescent="0.25">
      <c r="A50" s="60" t="s">
        <v>41</v>
      </c>
      <c r="B50" s="154">
        <f>B37</f>
        <v>167976</v>
      </c>
      <c r="C50" s="140">
        <f>C37</f>
        <v>167976</v>
      </c>
      <c r="D50" s="61"/>
      <c r="F50" s="63"/>
      <c r="G50" s="64"/>
      <c r="H50" s="109"/>
    </row>
    <row r="51" spans="1:11" s="62" customFormat="1" ht="24.95" customHeight="1" thickBot="1" x14ac:dyDescent="0.3">
      <c r="A51" s="65" t="s">
        <v>42</v>
      </c>
      <c r="B51" s="155">
        <f>B39-SUM(B43:B50)</f>
        <v>2429370</v>
      </c>
      <c r="C51" s="141">
        <f>C39-SUM(C43:C50)</f>
        <v>2428557.5</v>
      </c>
      <c r="D51" s="61"/>
      <c r="E51" s="95"/>
      <c r="F51" s="66"/>
      <c r="G51" s="67"/>
      <c r="H51" s="109"/>
    </row>
    <row r="52" spans="1:11" s="62" customFormat="1" ht="24.95" customHeight="1" thickBot="1" x14ac:dyDescent="0.3">
      <c r="A52" s="68" t="s">
        <v>43</v>
      </c>
      <c r="B52" s="148">
        <f>SUM(B43:B51)</f>
        <v>10505646</v>
      </c>
      <c r="C52" s="142">
        <f>SUM(C43:C51)</f>
        <v>10809165.5</v>
      </c>
      <c r="D52" s="69">
        <f>C48/B48*100</f>
        <v>104</v>
      </c>
      <c r="F52" s="70">
        <f>SUM(F43:F49)</f>
        <v>0</v>
      </c>
      <c r="G52" s="71">
        <f>SUM(G43:G49)</f>
        <v>0</v>
      </c>
      <c r="H52" s="109"/>
    </row>
    <row r="53" spans="1:11" ht="13.5" thickBot="1" x14ac:dyDescent="0.25">
      <c r="B53" s="1"/>
      <c r="D53" s="72">
        <f>C48/B48*100</f>
        <v>104</v>
      </c>
      <c r="F53" s="1"/>
      <c r="H53" s="108"/>
    </row>
    <row r="54" spans="1:11" ht="16.5" thickBot="1" x14ac:dyDescent="0.3">
      <c r="A54" s="96"/>
      <c r="B54" s="97"/>
      <c r="C54" s="98"/>
      <c r="D54" s="73"/>
      <c r="F54" s="74">
        <f>SUM(F52-F39)</f>
        <v>0</v>
      </c>
      <c r="G54" s="74">
        <f>SUM(G52-G39)</f>
        <v>0</v>
      </c>
      <c r="H54" s="110"/>
      <c r="I54" s="1" t="s">
        <v>44</v>
      </c>
    </row>
    <row r="55" spans="1:11" x14ac:dyDescent="0.2">
      <c r="B55" s="1"/>
      <c r="D55" s="75"/>
      <c r="F55" s="1"/>
      <c r="I55" s="1" t="s">
        <v>45</v>
      </c>
    </row>
    <row r="57" spans="1:11" ht="15.75" x14ac:dyDescent="0.25">
      <c r="A57" s="3" t="s">
        <v>74</v>
      </c>
      <c r="B57" s="5"/>
      <c r="C57" s="1"/>
      <c r="F57" s="3" t="s">
        <v>98</v>
      </c>
      <c r="G57" s="5"/>
      <c r="H57"/>
    </row>
    <row r="58" spans="1:11" x14ac:dyDescent="0.2">
      <c r="B58" s="2"/>
      <c r="C58" s="1"/>
      <c r="G58"/>
      <c r="H58"/>
    </row>
    <row r="59" spans="1:11" x14ac:dyDescent="0.2">
      <c r="B59" s="2"/>
      <c r="C59" s="1"/>
      <c r="G59"/>
      <c r="H59"/>
    </row>
    <row r="60" spans="1:11" x14ac:dyDescent="0.2">
      <c r="A60" s="4" t="s">
        <v>46</v>
      </c>
      <c r="B60" s="2"/>
      <c r="C60" s="4"/>
      <c r="F60" s="4" t="s">
        <v>46</v>
      </c>
      <c r="H60"/>
    </row>
    <row r="61" spans="1:11" x14ac:dyDescent="0.2">
      <c r="A61" s="7"/>
      <c r="B61" s="76"/>
      <c r="C61"/>
      <c r="D61"/>
      <c r="F61" s="7"/>
      <c r="G61" s="76"/>
      <c r="H61"/>
    </row>
    <row r="62" spans="1:11" ht="13.5" thickBot="1" x14ac:dyDescent="0.25">
      <c r="B62" s="77" t="s">
        <v>13</v>
      </c>
      <c r="C62"/>
      <c r="D62"/>
      <c r="G62" s="77" t="s">
        <v>13</v>
      </c>
      <c r="H62"/>
    </row>
    <row r="63" spans="1:11" ht="13.5" thickBot="1" x14ac:dyDescent="0.25">
      <c r="A63" s="78" t="s">
        <v>15</v>
      </c>
      <c r="B63" s="79">
        <f>SUM(B64:B68)</f>
        <v>351000</v>
      </c>
      <c r="C63" s="7"/>
      <c r="D63"/>
      <c r="F63" s="78" t="s">
        <v>15</v>
      </c>
      <c r="G63" s="79">
        <f>SUM(G64:G68)</f>
        <v>351000</v>
      </c>
      <c r="H63"/>
      <c r="I63" s="7"/>
      <c r="J63" s="7"/>
      <c r="K63" s="7"/>
    </row>
    <row r="64" spans="1:11" x14ac:dyDescent="0.2">
      <c r="A64" s="80" t="s">
        <v>47</v>
      </c>
      <c r="B64" s="34">
        <v>65000</v>
      </c>
      <c r="C64"/>
      <c r="D64"/>
      <c r="F64" s="80" t="s">
        <v>47</v>
      </c>
      <c r="G64" s="34">
        <f>B64</f>
        <v>65000</v>
      </c>
      <c r="H64"/>
      <c r="J64" s="2"/>
    </row>
    <row r="65" spans="1:10" x14ac:dyDescent="0.2">
      <c r="A65" s="53" t="s">
        <v>48</v>
      </c>
      <c r="B65" s="34">
        <v>85000</v>
      </c>
      <c r="C65"/>
      <c r="D65"/>
      <c r="F65" s="53" t="s">
        <v>48</v>
      </c>
      <c r="G65" s="34">
        <f t="shared" ref="G65:G68" si="2">B65</f>
        <v>85000</v>
      </c>
      <c r="H65"/>
      <c r="J65" s="2"/>
    </row>
    <row r="66" spans="1:10" ht="24.75" customHeight="1" x14ac:dyDescent="0.2">
      <c r="A66" s="113" t="s">
        <v>76</v>
      </c>
      <c r="B66" s="34">
        <v>140000</v>
      </c>
      <c r="C66"/>
      <c r="D66"/>
      <c r="F66" s="113" t="s">
        <v>49</v>
      </c>
      <c r="G66" s="34">
        <f t="shared" si="2"/>
        <v>140000</v>
      </c>
      <c r="H66"/>
      <c r="J66" s="2"/>
    </row>
    <row r="67" spans="1:10" x14ac:dyDescent="0.2">
      <c r="A67" s="53" t="s">
        <v>50</v>
      </c>
      <c r="B67" s="34">
        <v>11000</v>
      </c>
      <c r="C67"/>
      <c r="D67"/>
      <c r="F67" s="53" t="s">
        <v>50</v>
      </c>
      <c r="G67" s="34">
        <f t="shared" si="2"/>
        <v>11000</v>
      </c>
      <c r="H67"/>
      <c r="J67" s="2"/>
    </row>
    <row r="68" spans="1:10" ht="13.5" thickBot="1" x14ac:dyDescent="0.25">
      <c r="A68" s="81" t="s">
        <v>51</v>
      </c>
      <c r="B68" s="82">
        <v>50000</v>
      </c>
      <c r="C68"/>
      <c r="D68"/>
      <c r="F68" s="81" t="s">
        <v>51</v>
      </c>
      <c r="G68" s="34">
        <f t="shared" si="2"/>
        <v>50000</v>
      </c>
      <c r="H68"/>
      <c r="J68" s="2"/>
    </row>
    <row r="69" spans="1:10" ht="13.5" thickBot="1" x14ac:dyDescent="0.25">
      <c r="A69" s="78" t="s">
        <v>16</v>
      </c>
      <c r="B69" s="83">
        <f>SUM(B70:B70)</f>
        <v>80000</v>
      </c>
      <c r="C69"/>
      <c r="D69"/>
      <c r="F69" s="78" t="s">
        <v>16</v>
      </c>
      <c r="G69" s="83">
        <f>SUM(G70:G70)</f>
        <v>80000</v>
      </c>
      <c r="H69"/>
      <c r="J69" s="2"/>
    </row>
    <row r="70" spans="1:10" ht="13.5" thickBot="1" x14ac:dyDescent="0.25">
      <c r="A70" s="136" t="s">
        <v>77</v>
      </c>
      <c r="B70" s="21">
        <v>80000</v>
      </c>
      <c r="C70"/>
      <c r="D70"/>
      <c r="F70" s="136" t="s">
        <v>85</v>
      </c>
      <c r="G70" s="21">
        <f>B70</f>
        <v>80000</v>
      </c>
      <c r="H70"/>
      <c r="J70" s="2"/>
    </row>
    <row r="71" spans="1:10" ht="25.5" customHeight="1" thickBot="1" x14ac:dyDescent="0.25">
      <c r="A71" s="84" t="s">
        <v>52</v>
      </c>
      <c r="B71" s="85">
        <f>B63+B69</f>
        <v>431000</v>
      </c>
      <c r="C71" s="36"/>
      <c r="F71" s="84" t="s">
        <v>52</v>
      </c>
      <c r="G71" s="85">
        <f>G63+G69</f>
        <v>431000</v>
      </c>
      <c r="H71"/>
      <c r="J71" s="2"/>
    </row>
    <row r="72" spans="1:10" ht="13.5" customHeight="1" x14ac:dyDescent="0.2">
      <c r="A72" s="99" t="s">
        <v>18</v>
      </c>
      <c r="B72" s="100">
        <v>170000</v>
      </c>
      <c r="C72" s="36"/>
      <c r="F72" s="99" t="s">
        <v>18</v>
      </c>
      <c r="G72" s="123">
        <f>B72</f>
        <v>170000</v>
      </c>
      <c r="H72"/>
      <c r="J72" s="2"/>
    </row>
    <row r="73" spans="1:10" ht="13.5" customHeight="1" x14ac:dyDescent="0.2">
      <c r="A73" s="101" t="s">
        <v>53</v>
      </c>
      <c r="B73" s="102">
        <f>34000*1.2</f>
        <v>40800</v>
      </c>
      <c r="C73" s="36"/>
      <c r="F73" s="101" t="s">
        <v>53</v>
      </c>
      <c r="G73" s="114">
        <f t="shared" ref="G73:G74" si="3">B73</f>
        <v>40800</v>
      </c>
      <c r="H73"/>
      <c r="J73" s="2"/>
    </row>
    <row r="74" spans="1:10" ht="13.5" customHeight="1" thickBot="1" x14ac:dyDescent="0.25">
      <c r="A74" s="101" t="s">
        <v>20</v>
      </c>
      <c r="B74" s="102">
        <v>340000</v>
      </c>
      <c r="C74" s="36"/>
      <c r="F74" s="104" t="s">
        <v>20</v>
      </c>
      <c r="G74" s="124">
        <f t="shared" si="3"/>
        <v>340000</v>
      </c>
      <c r="H74"/>
      <c r="J74" s="2"/>
    </row>
    <row r="75" spans="1:10" ht="13.5" customHeight="1" thickBot="1" x14ac:dyDescent="0.25">
      <c r="A75" s="86" t="s">
        <v>54</v>
      </c>
      <c r="B75" s="87">
        <f>SUM(B72:B74)</f>
        <v>550800</v>
      </c>
      <c r="C75" s="36"/>
      <c r="F75" s="122" t="s">
        <v>54</v>
      </c>
      <c r="G75" s="121">
        <f>SUM(G72:G74)</f>
        <v>550800</v>
      </c>
      <c r="H75"/>
      <c r="J75" s="2"/>
    </row>
    <row r="76" spans="1:10" ht="23.25" customHeight="1" thickBot="1" x14ac:dyDescent="0.25">
      <c r="A76" s="78" t="s">
        <v>55</v>
      </c>
      <c r="B76" s="79">
        <v>200820</v>
      </c>
      <c r="C76" s="36"/>
      <c r="F76" s="78" t="s">
        <v>55</v>
      </c>
      <c r="G76" s="79">
        <f>B76</f>
        <v>200820</v>
      </c>
      <c r="H76"/>
      <c r="J76" s="2"/>
    </row>
    <row r="77" spans="1:10" ht="13.5" thickBot="1" x14ac:dyDescent="0.25">
      <c r="A77" s="115" t="s">
        <v>78</v>
      </c>
      <c r="B77" s="116">
        <v>200000</v>
      </c>
      <c r="C77" s="36"/>
      <c r="F77" s="115" t="s">
        <v>78</v>
      </c>
      <c r="G77" s="116">
        <f>B77</f>
        <v>200000</v>
      </c>
      <c r="H77"/>
      <c r="J77" s="2"/>
    </row>
    <row r="78" spans="1:10" ht="13.5" customHeight="1" thickBot="1" x14ac:dyDescent="0.25">
      <c r="A78" s="78" t="s">
        <v>23</v>
      </c>
      <c r="B78" s="79">
        <v>5000</v>
      </c>
      <c r="C78" s="36"/>
      <c r="F78" s="78" t="s">
        <v>23</v>
      </c>
      <c r="G78" s="79">
        <f>B78</f>
        <v>5000</v>
      </c>
      <c r="H78"/>
    </row>
    <row r="79" spans="1:10" ht="13.5" customHeight="1" thickBot="1" x14ac:dyDescent="0.25">
      <c r="A79" s="78" t="s">
        <v>24</v>
      </c>
      <c r="B79" s="79">
        <f>SUM(B80:B90)</f>
        <v>509750</v>
      </c>
      <c r="C79" s="36"/>
      <c r="F79" s="78" t="s">
        <v>24</v>
      </c>
      <c r="G79" s="79">
        <f>SUM(G80:G90)</f>
        <v>508937.5</v>
      </c>
      <c r="H79"/>
    </row>
    <row r="80" spans="1:10" ht="13.5" customHeight="1" x14ac:dyDescent="0.2">
      <c r="A80" s="80" t="s">
        <v>64</v>
      </c>
      <c r="B80" s="34">
        <v>23000</v>
      </c>
      <c r="C80" s="36"/>
      <c r="F80" s="80" t="s">
        <v>64</v>
      </c>
      <c r="G80" s="34">
        <f>B80</f>
        <v>23000</v>
      </c>
      <c r="H80"/>
    </row>
    <row r="81" spans="1:8" ht="13.5" customHeight="1" x14ac:dyDescent="0.2">
      <c r="A81" s="80" t="s">
        <v>79</v>
      </c>
      <c r="B81" s="34">
        <v>4000</v>
      </c>
      <c r="C81" s="36"/>
      <c r="F81" s="80" t="s">
        <v>79</v>
      </c>
      <c r="G81" s="34">
        <f t="shared" ref="G81:G90" si="4">B81</f>
        <v>4000</v>
      </c>
      <c r="H81"/>
    </row>
    <row r="82" spans="1:8" ht="13.5" customHeight="1" x14ac:dyDescent="0.2">
      <c r="A82" s="53" t="s">
        <v>80</v>
      </c>
      <c r="B82" s="34">
        <v>44000</v>
      </c>
      <c r="C82" s="36"/>
      <c r="F82" s="53" t="s">
        <v>80</v>
      </c>
      <c r="G82" s="34">
        <f t="shared" si="4"/>
        <v>44000</v>
      </c>
      <c r="H82"/>
    </row>
    <row r="83" spans="1:8" ht="15" customHeight="1" x14ac:dyDescent="0.2">
      <c r="A83" s="53" t="s">
        <v>65</v>
      </c>
      <c r="B83" s="88">
        <v>30000</v>
      </c>
      <c r="C83" s="36"/>
      <c r="F83" s="53" t="s">
        <v>65</v>
      </c>
      <c r="G83" s="34">
        <f t="shared" si="4"/>
        <v>30000</v>
      </c>
      <c r="H83"/>
    </row>
    <row r="84" spans="1:8" ht="13.5" customHeight="1" x14ac:dyDescent="0.2">
      <c r="A84" s="53" t="s">
        <v>66</v>
      </c>
      <c r="B84" s="88">
        <v>31000</v>
      </c>
      <c r="C84" s="36"/>
      <c r="F84" s="53" t="s">
        <v>66</v>
      </c>
      <c r="G84" s="34">
        <v>21000</v>
      </c>
      <c r="H84"/>
    </row>
    <row r="85" spans="1:8" ht="13.5" customHeight="1" x14ac:dyDescent="0.2">
      <c r="A85" s="53" t="s">
        <v>67</v>
      </c>
      <c r="B85" s="88">
        <v>70000</v>
      </c>
      <c r="C85" s="36"/>
      <c r="F85" s="53" t="s">
        <v>67</v>
      </c>
      <c r="G85" s="34">
        <f t="shared" si="4"/>
        <v>70000</v>
      </c>
      <c r="H85"/>
    </row>
    <row r="86" spans="1:8" ht="13.5" customHeight="1" x14ac:dyDescent="0.2">
      <c r="A86" s="53" t="s">
        <v>96</v>
      </c>
      <c r="B86" s="88">
        <v>3000</v>
      </c>
      <c r="C86" s="36"/>
      <c r="F86" s="53" t="s">
        <v>96</v>
      </c>
      <c r="G86" s="34">
        <f t="shared" si="4"/>
        <v>3000</v>
      </c>
      <c r="H86"/>
    </row>
    <row r="87" spans="1:8" ht="13.5" customHeight="1" x14ac:dyDescent="0.2">
      <c r="A87" s="53" t="s">
        <v>68</v>
      </c>
      <c r="B87" s="88">
        <f>175000*1.05</f>
        <v>183750</v>
      </c>
      <c r="C87" s="36"/>
      <c r="F87" s="53" t="s">
        <v>68</v>
      </c>
      <c r="G87" s="34">
        <f>B87*1.05</f>
        <v>192937.5</v>
      </c>
      <c r="H87"/>
    </row>
    <row r="88" spans="1:8" x14ac:dyDescent="0.2">
      <c r="A88" s="53" t="s">
        <v>97</v>
      </c>
      <c r="B88" s="88">
        <v>10000</v>
      </c>
      <c r="C88" s="36"/>
      <c r="F88" s="53" t="s">
        <v>97</v>
      </c>
      <c r="G88" s="34">
        <f t="shared" si="4"/>
        <v>10000</v>
      </c>
      <c r="H88"/>
    </row>
    <row r="89" spans="1:8" x14ac:dyDescent="0.2">
      <c r="A89" s="53" t="s">
        <v>69</v>
      </c>
      <c r="B89" s="88">
        <v>11000</v>
      </c>
      <c r="C89" s="46"/>
      <c r="F89" s="53" t="s">
        <v>69</v>
      </c>
      <c r="G89" s="34">
        <f t="shared" si="4"/>
        <v>11000</v>
      </c>
      <c r="H89"/>
    </row>
    <row r="90" spans="1:8" ht="22.5" customHeight="1" thickBot="1" x14ac:dyDescent="0.25">
      <c r="A90" s="125" t="s">
        <v>81</v>
      </c>
      <c r="B90" s="89">
        <v>100000</v>
      </c>
      <c r="C90" s="46"/>
      <c r="F90" s="125" t="s">
        <v>81</v>
      </c>
      <c r="G90" s="34">
        <f t="shared" si="4"/>
        <v>100000</v>
      </c>
      <c r="H90"/>
    </row>
    <row r="91" spans="1:8" ht="13.5" thickBot="1" x14ac:dyDescent="0.25">
      <c r="A91" s="84" t="s">
        <v>57</v>
      </c>
      <c r="B91" s="90">
        <f>B76+B77+B78+B79</f>
        <v>915570</v>
      </c>
      <c r="C91" s="1"/>
      <c r="F91" s="84" t="s">
        <v>57</v>
      </c>
      <c r="G91" s="90">
        <f>G76+G77+G78+G79</f>
        <v>914757.5</v>
      </c>
      <c r="H91"/>
    </row>
    <row r="92" spans="1:8" ht="13.5" thickBot="1" x14ac:dyDescent="0.25">
      <c r="A92" s="91" t="s">
        <v>58</v>
      </c>
      <c r="B92" s="92">
        <f>SUM(B93:B96)</f>
        <v>7938300</v>
      </c>
      <c r="F92" s="91" t="s">
        <v>58</v>
      </c>
      <c r="G92" s="118">
        <f>SUM(G93:G96)</f>
        <v>8242632</v>
      </c>
    </row>
    <row r="93" spans="1:8" x14ac:dyDescent="0.2">
      <c r="A93" s="99" t="s">
        <v>82</v>
      </c>
      <c r="B93" s="103">
        <v>85000</v>
      </c>
      <c r="F93" s="145" t="s">
        <v>86</v>
      </c>
      <c r="G93" s="146">
        <f>B93</f>
        <v>85000</v>
      </c>
    </row>
    <row r="94" spans="1:8" x14ac:dyDescent="0.2">
      <c r="A94" s="101" t="s">
        <v>71</v>
      </c>
      <c r="B94" s="102">
        <v>95000</v>
      </c>
      <c r="F94" s="101" t="s">
        <v>71</v>
      </c>
      <c r="G94" s="114">
        <f t="shared" ref="G94:G95" si="5">B94</f>
        <v>95000</v>
      </c>
    </row>
    <row r="95" spans="1:8" x14ac:dyDescent="0.2">
      <c r="A95" s="101" t="s">
        <v>83</v>
      </c>
      <c r="B95" s="102">
        <v>150000</v>
      </c>
      <c r="F95" s="101" t="s">
        <v>83</v>
      </c>
      <c r="G95" s="114">
        <f t="shared" si="5"/>
        <v>150000</v>
      </c>
    </row>
    <row r="96" spans="1:8" ht="13.5" thickBot="1" x14ac:dyDescent="0.25">
      <c r="A96" s="101" t="s">
        <v>70</v>
      </c>
      <c r="B96" s="117">
        <f>7246000*1.05</f>
        <v>7608300</v>
      </c>
      <c r="F96" s="101" t="s">
        <v>70</v>
      </c>
      <c r="G96" s="117">
        <f>B96*1.04</f>
        <v>7912632</v>
      </c>
    </row>
    <row r="97" spans="1:7" ht="13.5" thickBot="1" x14ac:dyDescent="0.25">
      <c r="A97" s="91" t="s">
        <v>88</v>
      </c>
      <c r="B97" s="118">
        <v>5000</v>
      </c>
      <c r="F97" s="91" t="s">
        <v>87</v>
      </c>
      <c r="G97" s="118">
        <f>B97</f>
        <v>5000</v>
      </c>
    </row>
    <row r="98" spans="1:7" ht="13.5" thickBot="1" x14ac:dyDescent="0.25">
      <c r="A98" s="91" t="s">
        <v>89</v>
      </c>
      <c r="B98" s="118">
        <v>57000</v>
      </c>
      <c r="F98" s="93" t="s">
        <v>89</v>
      </c>
      <c r="G98" s="118">
        <f t="shared" ref="G98:G99" si="6">B98</f>
        <v>57000</v>
      </c>
    </row>
    <row r="99" spans="1:7" ht="13.5" thickBot="1" x14ac:dyDescent="0.25">
      <c r="A99" s="93" t="s">
        <v>75</v>
      </c>
      <c r="B99" s="119">
        <v>40000</v>
      </c>
      <c r="F99" s="93" t="s">
        <v>75</v>
      </c>
      <c r="G99" s="118">
        <f t="shared" si="6"/>
        <v>40000</v>
      </c>
    </row>
    <row r="100" spans="1:7" ht="13.5" thickBot="1" x14ac:dyDescent="0.25">
      <c r="A100" s="84" t="s">
        <v>59</v>
      </c>
      <c r="B100" s="90">
        <f>B92+SUM(B97:B99)</f>
        <v>8040300</v>
      </c>
      <c r="F100" s="84" t="s">
        <v>59</v>
      </c>
      <c r="G100" s="90">
        <f>G92+SUM(G97:G99)</f>
        <v>8344632</v>
      </c>
    </row>
    <row r="101" spans="1:7" ht="13.5" thickBot="1" x14ac:dyDescent="0.25">
      <c r="A101" s="91" t="s">
        <v>60</v>
      </c>
      <c r="B101" s="92">
        <v>0</v>
      </c>
      <c r="F101" s="91" t="s">
        <v>60</v>
      </c>
      <c r="G101" s="92">
        <v>0</v>
      </c>
    </row>
    <row r="102" spans="1:7" ht="13.5" thickBot="1" x14ac:dyDescent="0.25">
      <c r="A102" s="91" t="s">
        <v>61</v>
      </c>
      <c r="B102" s="94">
        <v>167976</v>
      </c>
      <c r="F102" s="91" t="s">
        <v>61</v>
      </c>
      <c r="G102" s="94">
        <f>B102</f>
        <v>167976</v>
      </c>
    </row>
    <row r="103" spans="1:7" ht="13.5" thickBot="1" x14ac:dyDescent="0.25">
      <c r="A103" s="78" t="s">
        <v>33</v>
      </c>
      <c r="B103" s="79">
        <v>400000</v>
      </c>
      <c r="F103" s="78" t="s">
        <v>33</v>
      </c>
      <c r="G103" s="79">
        <f>B103</f>
        <v>400000</v>
      </c>
    </row>
    <row r="104" spans="1:7" ht="13.5" thickBot="1" x14ac:dyDescent="0.25">
      <c r="A104" s="25" t="s">
        <v>90</v>
      </c>
      <c r="B104" s="27"/>
      <c r="F104" s="137" t="s">
        <v>90</v>
      </c>
      <c r="G104" s="42"/>
    </row>
    <row r="105" spans="1:7" ht="13.5" thickBot="1" x14ac:dyDescent="0.25">
      <c r="A105" s="84" t="s">
        <v>62</v>
      </c>
      <c r="B105" s="90">
        <f>SUM(B101:B103)</f>
        <v>567976</v>
      </c>
      <c r="F105" s="84" t="s">
        <v>62</v>
      </c>
      <c r="G105" s="90">
        <f>SUM(G101:G103)</f>
        <v>567976</v>
      </c>
    </row>
    <row r="106" spans="1:7" ht="13.5" thickBot="1" x14ac:dyDescent="0.25">
      <c r="A106" s="105" t="s">
        <v>63</v>
      </c>
      <c r="B106" s="120">
        <f>B71+B75+B91+B100+B105</f>
        <v>10505646</v>
      </c>
      <c r="F106" s="105" t="s">
        <v>63</v>
      </c>
      <c r="G106" s="120">
        <f>G71+G75+G91+G100+G105</f>
        <v>10809165.5</v>
      </c>
    </row>
  </sheetData>
  <sheetProtection selectLockedCells="1" selectUnlockedCells="1"/>
  <pageMargins left="0.78740157480314965" right="0.78740157480314965" top="0.78740157480314965" bottom="0.78740157480314965" header="0.51181102362204722" footer="0.51181102362204722"/>
  <pageSetup paperSize="9" scale="4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2021-09-03T06:40:06Z</cp:lastPrinted>
  <dcterms:created xsi:type="dcterms:W3CDTF">2020-10-19T12:31:54Z</dcterms:created>
  <dcterms:modified xsi:type="dcterms:W3CDTF">2023-02-04T16:49:06Z</dcterms:modified>
</cp:coreProperties>
</file>